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 codeName="ThisWorkbook"/>
  <bookViews>
    <workbookView xWindow="0" yWindow="0" windowWidth="23040" windowHeight="8603" activeTab="2"/>
  </bookViews>
  <sheets>
    <sheet name="当期" sheetId="1" r:id="rId1"/>
    <sheet name="前期" sheetId="2" r:id="rId2"/>
    <sheet name="前期比較" sheetId="3" r:id="rId3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C3" i="3"/>
  <c r="B4" i="3"/>
  <c r="C4" i="3"/>
  <c r="B5" i="3"/>
  <c r="C5" i="3"/>
  <c r="B6" i="3"/>
  <c r="C6" i="3"/>
  <c r="B7" i="3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C2" i="3"/>
  <c r="B2" i="3"/>
  <c r="I24" i="3"/>
  <c r="H24" i="3"/>
  <c r="J24" i="3"/>
  <c r="K24" i="3"/>
  <c r="I23" i="3"/>
  <c r="H23" i="3"/>
  <c r="J23" i="3"/>
  <c r="K23" i="3"/>
  <c r="I22" i="3"/>
  <c r="H22" i="3"/>
  <c r="J22" i="3"/>
  <c r="K22" i="3"/>
  <c r="I21" i="3"/>
  <c r="H21" i="3"/>
  <c r="J21" i="3"/>
  <c r="K21" i="3"/>
  <c r="I19" i="3"/>
  <c r="H19" i="3"/>
  <c r="J19" i="3"/>
  <c r="K19" i="3"/>
  <c r="I18" i="3"/>
  <c r="H18" i="3"/>
  <c r="J18" i="3"/>
  <c r="K18" i="3"/>
  <c r="I17" i="3"/>
  <c r="H17" i="3"/>
  <c r="J17" i="3"/>
  <c r="K17" i="3"/>
  <c r="I16" i="3"/>
  <c r="H16" i="3"/>
  <c r="J16" i="3"/>
  <c r="K16" i="3"/>
  <c r="I15" i="3"/>
  <c r="H15" i="3"/>
  <c r="J15" i="3"/>
  <c r="K15" i="3"/>
  <c r="I14" i="3"/>
  <c r="H14" i="3"/>
  <c r="J14" i="3"/>
  <c r="K14" i="3"/>
  <c r="I13" i="3"/>
  <c r="H13" i="3"/>
  <c r="J13" i="3"/>
  <c r="K13" i="3"/>
  <c r="I12" i="3"/>
  <c r="H12" i="3"/>
  <c r="J12" i="3"/>
  <c r="K12" i="3"/>
  <c r="I11" i="3"/>
  <c r="H11" i="3"/>
  <c r="J11" i="3"/>
  <c r="K11" i="3"/>
  <c r="I10" i="3"/>
  <c r="H10" i="3"/>
  <c r="J10" i="3"/>
  <c r="K10" i="3"/>
  <c r="I9" i="3"/>
  <c r="H9" i="3"/>
  <c r="J9" i="3"/>
  <c r="K9" i="3"/>
  <c r="I8" i="3"/>
  <c r="H8" i="3"/>
  <c r="J8" i="3"/>
  <c r="K8" i="3"/>
  <c r="I7" i="3"/>
  <c r="H7" i="3"/>
  <c r="J7" i="3"/>
  <c r="K7" i="3"/>
  <c r="I6" i="3"/>
  <c r="H6" i="3"/>
  <c r="J6" i="3"/>
  <c r="K6" i="3"/>
  <c r="I5" i="3"/>
  <c r="I20" i="3"/>
  <c r="H5" i="3"/>
  <c r="H20" i="3"/>
  <c r="J20" i="3"/>
  <c r="K20" i="3"/>
  <c r="I4" i="3"/>
  <c r="H4" i="3"/>
  <c r="J4" i="3"/>
  <c r="K4" i="3"/>
  <c r="I3" i="3"/>
  <c r="H3" i="3"/>
  <c r="J3" i="3"/>
  <c r="K3" i="3"/>
  <c r="I2" i="3"/>
  <c r="H2" i="3"/>
  <c r="J2" i="3"/>
  <c r="K2" i="3"/>
  <c r="A28" i="1"/>
  <c r="A29" i="1"/>
  <c r="A30" i="1"/>
  <c r="B30" i="1"/>
  <c r="C30" i="1"/>
  <c r="D30" i="1"/>
  <c r="A31" i="1"/>
  <c r="B31" i="1"/>
  <c r="C31" i="1"/>
  <c r="D31" i="1"/>
  <c r="A32" i="1"/>
  <c r="A33" i="1"/>
  <c r="B33" i="1"/>
  <c r="C33" i="1"/>
  <c r="D33" i="1"/>
  <c r="A34" i="1"/>
  <c r="B34" i="1"/>
  <c r="C34" i="1"/>
  <c r="D34" i="1"/>
  <c r="A35" i="1"/>
  <c r="B35" i="1"/>
  <c r="C35" i="1"/>
  <c r="D35" i="1"/>
  <c r="A36" i="1"/>
  <c r="B36" i="1"/>
  <c r="C36" i="1"/>
  <c r="D36" i="1"/>
  <c r="A37" i="1"/>
  <c r="B37" i="1"/>
  <c r="C37" i="1"/>
  <c r="D37" i="1"/>
  <c r="A38" i="1"/>
  <c r="B38" i="1"/>
  <c r="C38" i="1"/>
  <c r="D38" i="1"/>
  <c r="A39" i="1"/>
  <c r="B39" i="1"/>
  <c r="C39" i="1"/>
  <c r="D39" i="1"/>
  <c r="A40" i="1"/>
  <c r="B40" i="1"/>
  <c r="C40" i="1"/>
  <c r="D40" i="1"/>
  <c r="A41" i="1"/>
  <c r="B41" i="1"/>
  <c r="C41" i="1"/>
  <c r="D41" i="1"/>
  <c r="A42" i="1"/>
  <c r="B42" i="1"/>
  <c r="C42" i="1"/>
  <c r="D42" i="1"/>
  <c r="A43" i="1"/>
  <c r="B43" i="1"/>
  <c r="C43" i="1"/>
  <c r="D43" i="1"/>
  <c r="A44" i="1"/>
  <c r="B44" i="1"/>
  <c r="C44" i="1"/>
  <c r="D44" i="1"/>
  <c r="A45" i="1"/>
  <c r="A46" i="1"/>
  <c r="A47" i="1"/>
  <c r="B47" i="1"/>
  <c r="C47" i="1"/>
  <c r="D47" i="1"/>
  <c r="A48" i="1"/>
  <c r="B48" i="1"/>
  <c r="C48" i="1"/>
  <c r="D48" i="1"/>
  <c r="A49" i="1"/>
  <c r="J5" i="3"/>
  <c r="K5" i="3"/>
  <c r="C7" i="1"/>
  <c r="C20" i="1"/>
  <c r="D7" i="1"/>
  <c r="D20" i="1"/>
  <c r="B7" i="1"/>
  <c r="B20" i="1"/>
  <c r="C3" i="1"/>
  <c r="C4" i="1"/>
  <c r="D3" i="1"/>
  <c r="D4" i="1"/>
  <c r="B3" i="1"/>
  <c r="C27" i="1"/>
  <c r="D27" i="1"/>
  <c r="B27" i="1"/>
  <c r="A27" i="1"/>
  <c r="C45" i="1"/>
  <c r="B45" i="1"/>
  <c r="D45" i="1"/>
  <c r="B4" i="1"/>
  <c r="B28" i="1"/>
  <c r="D28" i="1"/>
  <c r="C28" i="1"/>
  <c r="C32" i="1"/>
  <c r="B32" i="1"/>
  <c r="D32" i="1"/>
  <c r="D16" i="3"/>
  <c r="E16" i="3"/>
  <c r="D23" i="3"/>
  <c r="E23" i="3"/>
  <c r="D14" i="3"/>
  <c r="E14" i="3"/>
  <c r="D10" i="3"/>
  <c r="E10" i="3"/>
  <c r="D9" i="3"/>
  <c r="E9" i="3"/>
  <c r="D19" i="3"/>
  <c r="E19" i="3"/>
  <c r="D21" i="1"/>
  <c r="D24" i="1"/>
  <c r="C21" i="1"/>
  <c r="C24" i="1"/>
  <c r="B21" i="1"/>
  <c r="D22" i="3"/>
  <c r="E22" i="3"/>
  <c r="B29" i="1"/>
  <c r="D29" i="1"/>
  <c r="C29" i="1"/>
  <c r="B24" i="1"/>
  <c r="B46" i="1"/>
  <c r="D46" i="1"/>
  <c r="C46" i="1"/>
  <c r="D11" i="3"/>
  <c r="E11" i="3"/>
  <c r="D18" i="3"/>
  <c r="E18" i="3"/>
  <c r="D5" i="3"/>
  <c r="E5" i="3"/>
  <c r="D15" i="3"/>
  <c r="E15" i="3"/>
  <c r="D17" i="3"/>
  <c r="E17" i="3"/>
  <c r="D2" i="3"/>
  <c r="E2" i="3"/>
  <c r="D8" i="3"/>
  <c r="E8" i="3"/>
  <c r="D12" i="3"/>
  <c r="E12" i="3"/>
  <c r="D3" i="3"/>
  <c r="E3" i="3"/>
  <c r="D6" i="3"/>
  <c r="E6" i="3"/>
  <c r="D13" i="3"/>
  <c r="E13" i="3"/>
  <c r="D7" i="3"/>
  <c r="E7" i="3"/>
  <c r="D4" i="3"/>
  <c r="E4" i="3"/>
  <c r="C49" i="1"/>
  <c r="B49" i="1"/>
  <c r="D49" i="1"/>
  <c r="D20" i="3"/>
  <c r="E20" i="3"/>
  <c r="D21" i="3"/>
  <c r="E21" i="3"/>
  <c r="D24" i="3"/>
  <c r="E24" i="3"/>
</calcChain>
</file>

<file path=xl/sharedStrings.xml><?xml version="1.0" encoding="utf-8"?>
<sst xmlns="http://schemas.openxmlformats.org/spreadsheetml/2006/main" count="133" uniqueCount="39">
  <si>
    <t>合計</t>
  </si>
  <si>
    <t>売上高</t>
    <rPh sb="0" eb="3">
      <t>ウリアゲダカ</t>
    </rPh>
    <phoneticPr fontId="2"/>
  </si>
  <si>
    <t>粗利率</t>
    <rPh sb="0" eb="2">
      <t>アラリ</t>
    </rPh>
    <rPh sb="2" eb="3">
      <t>リツ</t>
    </rPh>
    <phoneticPr fontId="2"/>
  </si>
  <si>
    <t>売上原価</t>
  </si>
  <si>
    <t>売上総利益</t>
    <rPh sb="0" eb="2">
      <t>ウリアゲ</t>
    </rPh>
    <rPh sb="2" eb="5">
      <t>ソウリエキ</t>
    </rPh>
    <phoneticPr fontId="3"/>
  </si>
  <si>
    <t>役員報酬</t>
  </si>
  <si>
    <t>給料手当</t>
  </si>
  <si>
    <t>法定福利費</t>
  </si>
  <si>
    <t>福利厚生費</t>
  </si>
  <si>
    <t>荷造運賃</t>
  </si>
  <si>
    <t>交際費</t>
  </si>
  <si>
    <t>旅費交通費</t>
  </si>
  <si>
    <t>通信費</t>
  </si>
  <si>
    <t>消耗品費</t>
  </si>
  <si>
    <t>修繕費</t>
  </si>
  <si>
    <t>水道光熱費</t>
  </si>
  <si>
    <t>車両費</t>
  </si>
  <si>
    <t>地代家賃</t>
  </si>
  <si>
    <t>保険料</t>
  </si>
  <si>
    <t>租税公課</t>
  </si>
  <si>
    <t>販管費 計</t>
  </si>
  <si>
    <t>営業外収益合計</t>
    <rPh sb="5" eb="7">
      <t>ゴウケイ</t>
    </rPh>
    <phoneticPr fontId="2"/>
  </si>
  <si>
    <t>営業外費用合計</t>
    <rPh sb="5" eb="7">
      <t>ゴウケイ</t>
    </rPh>
    <phoneticPr fontId="2"/>
  </si>
  <si>
    <t>法人税</t>
    <rPh sb="0" eb="3">
      <t>ホウジンゼイ</t>
    </rPh>
    <phoneticPr fontId="2"/>
  </si>
  <si>
    <t>累計</t>
    <rPh sb="0" eb="2">
      <t>ルイケイ</t>
    </rPh>
    <phoneticPr fontId="2"/>
  </si>
  <si>
    <t>営業利益</t>
    <phoneticPr fontId="2"/>
  </si>
  <si>
    <t>経常利益</t>
    <phoneticPr fontId="2"/>
  </si>
  <si>
    <t>当期</t>
    <rPh sb="0" eb="2">
      <t>トウキ</t>
    </rPh>
    <phoneticPr fontId="2"/>
  </si>
  <si>
    <t>前期</t>
    <rPh sb="0" eb="2">
      <t>ゼンキ</t>
    </rPh>
    <phoneticPr fontId="2"/>
  </si>
  <si>
    <t>増減率</t>
    <rPh sb="0" eb="2">
      <t>ゾウゲン</t>
    </rPh>
    <rPh sb="2" eb="3">
      <t>リツ</t>
    </rPh>
    <phoneticPr fontId="2"/>
  </si>
  <si>
    <t>増減額</t>
    <rPh sb="0" eb="3">
      <t>ゾウゲンガク</t>
    </rPh>
    <phoneticPr fontId="2"/>
  </si>
  <si>
    <t>売上高</t>
  </si>
  <si>
    <t>売上総利益</t>
  </si>
  <si>
    <t>営業利益</t>
  </si>
  <si>
    <t>営業外収益合計</t>
  </si>
  <si>
    <t>営業外費用合計</t>
  </si>
  <si>
    <t>経常利益</t>
  </si>
  <si>
    <t>単月</t>
    <rPh sb="0" eb="1">
      <t>タン</t>
    </rPh>
    <rPh sb="1" eb="2">
      <t>ゲツ</t>
    </rPh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</si>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</sst>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yyyy/m"/>
    <numFmt numFmtId="177" formatCode="#,##0,"/>
    <numFmt numFmtId="178" formatCode="#,##0,_ ;[Red]\-#,##0\ 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1" applyNumberFormat="1" applyFont="1" applyFill="1" applyBorder="1">
      <alignment vertical="center"/>
    </xf>
    <xf numFmtId="9" fontId="1" fillId="0" borderId="0" xfId="1" applyNumberFormat="1" applyFont="1" applyFill="1" applyBorder="1">
      <alignment vertical="center"/>
    </xf>
    <xf numFmtId="177" fontId="1" fillId="0" borderId="0" xfId="1" applyNumberFormat="1" applyFont="1" applyFill="1" applyBorder="1">
      <alignment vertical="center"/>
    </xf>
    <xf numFmtId="0" fontId="1" fillId="0" borderId="0" xfId="1" applyNumberFormat="1" applyFont="1" applyBorder="1">
      <alignment vertical="center"/>
    </xf>
    <xf numFmtId="177" fontId="1" fillId="0" borderId="0" xfId="1" applyNumberFormat="1" applyFont="1" applyBorder="1">
      <alignment vertical="center"/>
    </xf>
    <xf numFmtId="0" fontId="1" fillId="0" borderId="0" xfId="1" applyNumberFormat="1" applyFont="1" applyBorder="1" applyAlignment="1">
      <alignment horizontal="left" vertical="center" indent="1"/>
    </xf>
    <xf numFmtId="0" fontId="1" fillId="0" borderId="0" xfId="1" applyNumberFormat="1" applyFont="1" applyFill="1" applyBorder="1" applyAlignment="1">
      <alignment horizontal="left" vertical="center" indent="1"/>
    </xf>
    <xf numFmtId="0" fontId="1" fillId="3" borderId="1" xfId="1" applyNumberFormat="1" applyFont="1" applyFill="1" applyBorder="1">
      <alignment vertical="center"/>
    </xf>
    <xf numFmtId="177" fontId="1" fillId="3" borderId="1" xfId="1" applyNumberFormat="1" applyFont="1" applyFill="1" applyBorder="1">
      <alignment vertical="center"/>
    </xf>
    <xf numFmtId="0" fontId="1" fillId="0" borderId="1" xfId="1" applyNumberFormat="1" applyFont="1" applyFill="1" applyBorder="1">
      <alignment vertical="center"/>
    </xf>
    <xf numFmtId="177" fontId="1" fillId="0" borderId="1" xfId="1" applyNumberFormat="1" applyFont="1" applyFill="1" applyBorder="1">
      <alignment vertical="center"/>
    </xf>
    <xf numFmtId="0" fontId="1" fillId="0" borderId="1" xfId="1" applyNumberFormat="1" applyFont="1" applyBorder="1">
      <alignment vertical="center"/>
    </xf>
    <xf numFmtId="38" fontId="1" fillId="0" borderId="1" xfId="1" applyFont="1" applyBorder="1">
      <alignment vertical="center"/>
    </xf>
    <xf numFmtId="178" fontId="1" fillId="0" borderId="1" xfId="1" applyNumberFormat="1" applyFont="1" applyBorder="1">
      <alignment vertical="center"/>
    </xf>
    <xf numFmtId="0" fontId="1" fillId="0" borderId="1" xfId="1" applyNumberFormat="1" applyFont="1" applyBorder="1" applyAlignment="1">
      <alignment horizontal="center" vertical="center" wrapText="1"/>
    </xf>
    <xf numFmtId="0" fontId="0" fillId="2" borderId="1" xfId="1" applyNumberFormat="1" applyFont="1" applyFill="1" applyBorder="1" applyAlignment="1">
      <alignment horizontal="center" vertical="center" wrapText="1"/>
    </xf>
    <xf numFmtId="176" fontId="1" fillId="0" borderId="1" xfId="1" applyNumberFormat="1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0" fillId="0" borderId="0" xfId="0" applyFill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>
      <alignment vertical="center"/>
    </xf>
    <xf numFmtId="9" fontId="0" fillId="0" borderId="0" xfId="0" applyNumberFormat="1">
      <alignment vertical="center"/>
    </xf>
    <xf numFmtId="9" fontId="0" fillId="0" borderId="1" xfId="0" applyNumberFormat="1" applyBorder="1">
      <alignment vertical="center"/>
    </xf>
  </cellXfs>
  <cellStyles count="2">
    <cellStyle name="桁区切り_事例17　推移表 (version 2) (version 1)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50"/>
  <sheetViews>
    <sheetView topLeftCell="A25" workbookViewId="0">
      <selection activeCell="B47" sqref="B47"/>
    </sheetView>
  </sheetViews>
  <sheetFormatPr defaultColWidth="10" defaultRowHeight="12.75" x14ac:dyDescent="0.7"/>
  <cols>
    <col min="1" max="1" width="20.875" style="4" customWidth="1"/>
    <col min="2" max="13" width="13.5" style="4" customWidth="1"/>
    <col min="14" max="14" width="14.625" style="4" customWidth="1"/>
    <col min="15" max="16384" width="10" style="4"/>
  </cols>
  <sheetData>
    <row r="1" spans="1:17" s="15" customFormat="1" ht="17.649999999999999" x14ac:dyDescent="0.7">
      <c r="B1" s="16">
        <v>1</v>
      </c>
      <c r="C1" s="16">
        <v>2</v>
      </c>
      <c r="D1" s="16">
        <v>3</v>
      </c>
      <c r="E1" s="16">
        <v>4</v>
      </c>
      <c r="F1" s="16">
        <v>5</v>
      </c>
      <c r="G1" s="16">
        <v>6</v>
      </c>
      <c r="H1" s="16">
        <v>7</v>
      </c>
      <c r="I1" s="16">
        <v>8</v>
      </c>
      <c r="J1" s="16">
        <v>9</v>
      </c>
      <c r="K1" s="16">
        <v>10</v>
      </c>
      <c r="L1" s="16">
        <v>11</v>
      </c>
      <c r="M1" s="16">
        <v>12</v>
      </c>
      <c r="N1" s="17" t="s">
        <v>0</v>
      </c>
    </row>
    <row r="2" spans="1:17" s="1" customFormat="1" ht="15.6" customHeight="1" x14ac:dyDescent="0.7">
      <c r="A2" s="4" t="s">
        <v>1</v>
      </c>
      <c r="B2" s="5">
        <v>3373023</v>
      </c>
      <c r="C2" s="5">
        <v>2937092</v>
      </c>
      <c r="D2" s="5">
        <v>2545539</v>
      </c>
      <c r="E2" s="5"/>
      <c r="F2" s="5"/>
      <c r="G2" s="5"/>
      <c r="H2" s="5"/>
      <c r="I2" s="5"/>
      <c r="J2" s="5"/>
      <c r="K2" s="5"/>
      <c r="L2" s="5"/>
      <c r="M2" s="5"/>
      <c r="N2" s="5">
        <v>77556554</v>
      </c>
      <c r="P2" s="1" t="s">
        <v>2</v>
      </c>
      <c r="Q2" s="2">
        <v>0.5</v>
      </c>
    </row>
    <row r="3" spans="1:17" s="1" customFormat="1" ht="15.6" customHeight="1" x14ac:dyDescent="0.7">
      <c r="A3" s="6" t="s">
        <v>3</v>
      </c>
      <c r="B3" s="5">
        <f>B2*10%</f>
        <v>337302.30000000005</v>
      </c>
      <c r="C3" s="5">
        <f t="shared" ref="C3:D3" si="0">C2*10%</f>
        <v>293709.2</v>
      </c>
      <c r="D3" s="5">
        <f t="shared" si="0"/>
        <v>254553.90000000002</v>
      </c>
      <c r="E3" s="5"/>
      <c r="F3" s="5"/>
      <c r="G3" s="5"/>
      <c r="H3" s="5"/>
      <c r="I3" s="5"/>
      <c r="J3" s="5"/>
      <c r="K3" s="5"/>
      <c r="L3" s="5"/>
      <c r="M3" s="5"/>
      <c r="N3" s="5">
        <v>57437266</v>
      </c>
    </row>
    <row r="4" spans="1:17" s="10" customFormat="1" ht="15.6" customHeight="1" x14ac:dyDescent="0.7">
      <c r="A4" s="8" t="s">
        <v>4</v>
      </c>
      <c r="B4" s="9">
        <f>B2-B3</f>
        <v>3035720.7</v>
      </c>
      <c r="C4" s="9">
        <f t="shared" ref="C4:D4" si="1">C2-C3</f>
        <v>2643382.7999999998</v>
      </c>
      <c r="D4" s="9">
        <f t="shared" si="1"/>
        <v>2290985.1</v>
      </c>
      <c r="E4" s="9"/>
      <c r="F4" s="9"/>
      <c r="G4" s="9"/>
      <c r="H4" s="9"/>
      <c r="I4" s="9"/>
      <c r="J4" s="9"/>
      <c r="K4" s="9"/>
      <c r="L4" s="9"/>
      <c r="M4" s="9"/>
      <c r="N4" s="9">
        <v>20119288</v>
      </c>
      <c r="P4" s="11"/>
    </row>
    <row r="5" spans="1:17" s="1" customFormat="1" ht="15.6" customHeight="1" x14ac:dyDescent="0.7">
      <c r="A5" s="7" t="s">
        <v>5</v>
      </c>
      <c r="B5" s="3">
        <v>600000</v>
      </c>
      <c r="C5" s="3">
        <v>600000</v>
      </c>
      <c r="D5" s="3">
        <v>600000</v>
      </c>
      <c r="E5" s="3"/>
      <c r="F5" s="3"/>
      <c r="G5" s="3"/>
      <c r="H5" s="3"/>
      <c r="I5" s="3"/>
      <c r="J5" s="3"/>
      <c r="K5" s="3"/>
      <c r="L5" s="3"/>
      <c r="M5" s="3"/>
      <c r="N5" s="3">
        <v>2400000</v>
      </c>
    </row>
    <row r="6" spans="1:17" ht="15.6" customHeight="1" x14ac:dyDescent="0.7">
      <c r="A6" s="6" t="s">
        <v>6</v>
      </c>
      <c r="B6" s="3">
        <v>127840</v>
      </c>
      <c r="C6" s="3">
        <v>134640</v>
      </c>
      <c r="D6" s="3">
        <v>134420</v>
      </c>
      <c r="E6" s="3"/>
      <c r="F6" s="3"/>
      <c r="G6" s="3"/>
      <c r="H6" s="3"/>
      <c r="I6" s="3"/>
      <c r="J6" s="3"/>
      <c r="K6" s="3"/>
      <c r="L6" s="3"/>
      <c r="M6" s="3"/>
      <c r="N6" s="3">
        <v>3969000</v>
      </c>
    </row>
    <row r="7" spans="1:17" ht="15.6" customHeight="1" x14ac:dyDescent="0.7">
      <c r="A7" s="6" t="s">
        <v>7</v>
      </c>
      <c r="B7" s="3">
        <f>B5*15%</f>
        <v>90000</v>
      </c>
      <c r="C7" s="3">
        <f>C5*15%</f>
        <v>90000</v>
      </c>
      <c r="D7" s="3">
        <f>D5*15%</f>
        <v>90000</v>
      </c>
      <c r="E7" s="3"/>
      <c r="F7" s="3"/>
      <c r="G7" s="3"/>
      <c r="H7" s="3"/>
      <c r="I7" s="3"/>
      <c r="J7" s="3"/>
      <c r="K7" s="3"/>
      <c r="L7" s="3"/>
      <c r="M7" s="3"/>
      <c r="N7" s="3">
        <v>646296</v>
      </c>
    </row>
    <row r="8" spans="1:17" ht="15.6" customHeight="1" x14ac:dyDescent="0.7">
      <c r="A8" s="6" t="s">
        <v>8</v>
      </c>
      <c r="B8" s="3">
        <v>4000</v>
      </c>
      <c r="C8" s="3">
        <v>4907</v>
      </c>
      <c r="D8" s="3">
        <v>12338</v>
      </c>
      <c r="E8" s="3"/>
      <c r="F8" s="3"/>
      <c r="G8" s="3"/>
      <c r="H8" s="3"/>
      <c r="I8" s="3"/>
      <c r="J8" s="3"/>
      <c r="K8" s="3"/>
      <c r="L8" s="3"/>
      <c r="M8" s="3"/>
      <c r="N8" s="3">
        <v>21245</v>
      </c>
    </row>
    <row r="9" spans="1:17" ht="15.6" customHeight="1" x14ac:dyDescent="0.7">
      <c r="A9" s="6" t="s">
        <v>9</v>
      </c>
      <c r="B9" s="3">
        <v>340953</v>
      </c>
      <c r="C9" s="3">
        <v>339048</v>
      </c>
      <c r="D9" s="3">
        <v>370953</v>
      </c>
      <c r="E9" s="3"/>
      <c r="F9" s="3"/>
      <c r="G9" s="3"/>
      <c r="H9" s="3"/>
      <c r="I9" s="3"/>
      <c r="J9" s="3"/>
      <c r="K9" s="3"/>
      <c r="L9" s="3"/>
      <c r="M9" s="3"/>
      <c r="N9" s="3">
        <v>1050954</v>
      </c>
    </row>
    <row r="10" spans="1:17" ht="15.6" customHeight="1" x14ac:dyDescent="0.7">
      <c r="A10" s="6" t="s">
        <v>10</v>
      </c>
      <c r="B10" s="3">
        <v>72648</v>
      </c>
      <c r="C10" s="3">
        <v>95239</v>
      </c>
      <c r="D10" s="3">
        <v>88000</v>
      </c>
      <c r="E10" s="3"/>
      <c r="F10" s="3"/>
      <c r="G10" s="3"/>
      <c r="H10" s="3"/>
      <c r="I10" s="3"/>
      <c r="J10" s="3"/>
      <c r="K10" s="3"/>
      <c r="L10" s="3"/>
      <c r="M10" s="3"/>
      <c r="N10" s="3">
        <v>255887</v>
      </c>
    </row>
    <row r="11" spans="1:17" ht="15.6" customHeight="1" x14ac:dyDescent="0.7">
      <c r="A11" s="6" t="s">
        <v>11</v>
      </c>
      <c r="B11" s="3">
        <v>133564</v>
      </c>
      <c r="C11" s="3">
        <v>139679</v>
      </c>
      <c r="D11" s="3">
        <v>139126</v>
      </c>
      <c r="E11" s="3"/>
      <c r="F11" s="3"/>
      <c r="G11" s="3"/>
      <c r="H11" s="3"/>
      <c r="I11" s="3"/>
      <c r="J11" s="3"/>
      <c r="K11" s="3"/>
      <c r="L11" s="3"/>
      <c r="M11" s="3"/>
      <c r="N11" s="3">
        <v>412369</v>
      </c>
    </row>
    <row r="12" spans="1:17" ht="15.6" customHeight="1" x14ac:dyDescent="0.7">
      <c r="A12" s="6" t="s">
        <v>12</v>
      </c>
      <c r="B12" s="3">
        <v>74795</v>
      </c>
      <c r="C12" s="3">
        <v>174339</v>
      </c>
      <c r="D12" s="3">
        <v>204084</v>
      </c>
      <c r="E12" s="3"/>
      <c r="F12" s="3"/>
      <c r="G12" s="3"/>
      <c r="H12" s="3"/>
      <c r="I12" s="3"/>
      <c r="J12" s="3"/>
      <c r="K12" s="3"/>
      <c r="L12" s="3"/>
      <c r="M12" s="3"/>
      <c r="N12" s="3">
        <v>453218</v>
      </c>
    </row>
    <row r="13" spans="1:17" ht="15.6" customHeight="1" x14ac:dyDescent="0.7">
      <c r="A13" s="6" t="s">
        <v>13</v>
      </c>
      <c r="B13" s="3">
        <v>350888</v>
      </c>
      <c r="C13" s="3">
        <v>226000</v>
      </c>
      <c r="D13" s="3">
        <v>86147</v>
      </c>
      <c r="E13" s="3"/>
      <c r="F13" s="3"/>
      <c r="G13" s="3"/>
      <c r="H13" s="3"/>
      <c r="I13" s="3"/>
      <c r="J13" s="3"/>
      <c r="K13" s="3"/>
      <c r="L13" s="3"/>
      <c r="M13" s="3"/>
      <c r="N13" s="3">
        <v>208179</v>
      </c>
    </row>
    <row r="14" spans="1:17" ht="15.6" customHeight="1" x14ac:dyDescent="0.7">
      <c r="A14" s="6" t="s">
        <v>14</v>
      </c>
      <c r="B14" s="3">
        <v>133334</v>
      </c>
      <c r="C14" s="3">
        <v>0</v>
      </c>
      <c r="D14" s="3">
        <v>28572</v>
      </c>
      <c r="E14" s="3"/>
      <c r="F14" s="3"/>
      <c r="G14" s="3"/>
      <c r="H14" s="3"/>
      <c r="I14" s="3"/>
      <c r="J14" s="3"/>
      <c r="K14" s="3"/>
      <c r="L14" s="3"/>
      <c r="M14" s="3"/>
      <c r="N14" s="3">
        <v>161906</v>
      </c>
    </row>
    <row r="15" spans="1:17" ht="15.6" customHeight="1" x14ac:dyDescent="0.7">
      <c r="A15" s="6" t="s">
        <v>15</v>
      </c>
      <c r="B15" s="3">
        <v>10671</v>
      </c>
      <c r="C15" s="3">
        <v>12507</v>
      </c>
      <c r="D15" s="3">
        <v>17814</v>
      </c>
      <c r="E15" s="3"/>
      <c r="F15" s="3"/>
      <c r="G15" s="3"/>
      <c r="H15" s="3"/>
      <c r="I15" s="3"/>
      <c r="J15" s="3"/>
      <c r="K15" s="3"/>
      <c r="L15" s="3"/>
      <c r="M15" s="3"/>
      <c r="N15" s="3">
        <v>409929</v>
      </c>
    </row>
    <row r="16" spans="1:17" ht="15.6" customHeight="1" x14ac:dyDescent="0.7">
      <c r="A16" s="6" t="s">
        <v>16</v>
      </c>
      <c r="B16" s="3">
        <v>83765</v>
      </c>
      <c r="C16" s="3">
        <v>87402</v>
      </c>
      <c r="D16" s="3">
        <v>88107</v>
      </c>
      <c r="E16" s="3"/>
      <c r="F16" s="3"/>
      <c r="G16" s="3"/>
      <c r="H16" s="3"/>
      <c r="I16" s="3"/>
      <c r="J16" s="3"/>
      <c r="K16" s="3"/>
      <c r="L16" s="3"/>
      <c r="M16" s="3"/>
      <c r="N16" s="3">
        <v>259274</v>
      </c>
    </row>
    <row r="17" spans="1:16" ht="15.6" customHeight="1" x14ac:dyDescent="0.7">
      <c r="A17" s="6" t="s">
        <v>17</v>
      </c>
      <c r="B17" s="3">
        <v>200000</v>
      </c>
      <c r="C17" s="3">
        <v>200000</v>
      </c>
      <c r="D17" s="3">
        <v>200000</v>
      </c>
      <c r="E17" s="3"/>
      <c r="F17" s="3"/>
      <c r="G17" s="3"/>
      <c r="H17" s="3"/>
      <c r="I17" s="3"/>
      <c r="J17" s="3"/>
      <c r="K17" s="3"/>
      <c r="L17" s="3"/>
      <c r="M17" s="3"/>
      <c r="N17" s="3">
        <v>2291433</v>
      </c>
    </row>
    <row r="18" spans="1:16" ht="15.6" customHeight="1" x14ac:dyDescent="0.7">
      <c r="A18" s="6" t="s">
        <v>18</v>
      </c>
      <c r="B18" s="3">
        <v>92000</v>
      </c>
      <c r="C18" s="3">
        <v>92000</v>
      </c>
      <c r="D18" s="3">
        <v>92000</v>
      </c>
      <c r="E18" s="3"/>
      <c r="F18" s="3"/>
      <c r="G18" s="3"/>
      <c r="H18" s="3"/>
      <c r="I18" s="3"/>
      <c r="J18" s="3"/>
      <c r="K18" s="3"/>
      <c r="L18" s="3"/>
      <c r="M18" s="3"/>
      <c r="N18" s="3">
        <v>276000</v>
      </c>
    </row>
    <row r="19" spans="1:16" ht="15.6" customHeight="1" x14ac:dyDescent="0.7">
      <c r="A19" s="6" t="s">
        <v>19</v>
      </c>
      <c r="B19" s="3">
        <v>135400</v>
      </c>
      <c r="C19" s="3">
        <v>25000</v>
      </c>
      <c r="D19" s="3">
        <v>5000</v>
      </c>
      <c r="E19" s="3"/>
      <c r="F19" s="3"/>
      <c r="G19" s="3"/>
      <c r="H19" s="3"/>
      <c r="I19" s="3"/>
      <c r="J19" s="3"/>
      <c r="K19" s="3"/>
      <c r="L19" s="3"/>
      <c r="M19" s="3"/>
      <c r="N19" s="3">
        <v>165400</v>
      </c>
    </row>
    <row r="20" spans="1:16" ht="15.6" customHeight="1" x14ac:dyDescent="0.7">
      <c r="A20" s="4" t="s">
        <v>20</v>
      </c>
      <c r="B20" s="5">
        <f>SUM(B5:B19)</f>
        <v>2449858</v>
      </c>
      <c r="C20" s="5">
        <f>SUM(C5:C19)</f>
        <v>2220761</v>
      </c>
      <c r="D20" s="5">
        <f>SUM(D5:D19)</f>
        <v>2156561</v>
      </c>
      <c r="E20" s="5"/>
      <c r="F20" s="5"/>
      <c r="G20" s="5"/>
      <c r="H20" s="5"/>
      <c r="I20" s="5"/>
      <c r="J20" s="5"/>
      <c r="K20" s="5"/>
      <c r="L20" s="5"/>
      <c r="M20" s="5"/>
      <c r="N20" s="5">
        <v>13324429</v>
      </c>
    </row>
    <row r="21" spans="1:16" s="12" customFormat="1" ht="15.6" customHeight="1" x14ac:dyDescent="0.7">
      <c r="A21" s="8" t="s">
        <v>25</v>
      </c>
      <c r="B21" s="9">
        <f>B4-B20</f>
        <v>585862.70000000019</v>
      </c>
      <c r="C21" s="9">
        <f>C4-C20</f>
        <v>422621.79999999981</v>
      </c>
      <c r="D21" s="9">
        <f>D4-D20</f>
        <v>134424.10000000009</v>
      </c>
      <c r="E21" s="9"/>
      <c r="F21" s="9"/>
      <c r="G21" s="9"/>
      <c r="H21" s="9"/>
      <c r="I21" s="9"/>
      <c r="J21" s="9"/>
      <c r="K21" s="9"/>
      <c r="L21" s="9"/>
      <c r="M21" s="9"/>
      <c r="N21" s="9">
        <v>6794859</v>
      </c>
    </row>
    <row r="22" spans="1:16" ht="15.6" customHeight="1" x14ac:dyDescent="0.7">
      <c r="A22" s="6" t="s">
        <v>21</v>
      </c>
      <c r="B22" s="5">
        <v>0</v>
      </c>
      <c r="C22" s="5">
        <v>0</v>
      </c>
      <c r="D22" s="5">
        <v>0</v>
      </c>
      <c r="E22" s="5"/>
      <c r="F22" s="5"/>
      <c r="G22" s="5"/>
      <c r="H22" s="5"/>
      <c r="I22" s="5"/>
      <c r="J22" s="5"/>
      <c r="K22" s="5"/>
      <c r="L22" s="5"/>
      <c r="M22" s="5"/>
      <c r="N22" s="5">
        <v>800</v>
      </c>
    </row>
    <row r="23" spans="1:16" ht="15.6" customHeight="1" x14ac:dyDescent="0.7">
      <c r="A23" s="6" t="s">
        <v>22</v>
      </c>
      <c r="B23" s="5">
        <v>25891</v>
      </c>
      <c r="C23" s="5">
        <v>25891</v>
      </c>
      <c r="D23" s="5">
        <v>25891</v>
      </c>
      <c r="E23" s="5"/>
      <c r="F23" s="5"/>
      <c r="G23" s="5"/>
      <c r="H23" s="5"/>
      <c r="I23" s="5"/>
      <c r="J23" s="5"/>
      <c r="K23" s="5"/>
      <c r="L23" s="5"/>
      <c r="M23" s="5"/>
      <c r="N23" s="5">
        <v>73404</v>
      </c>
    </row>
    <row r="24" spans="1:16" s="12" customFormat="1" ht="15.6" customHeight="1" x14ac:dyDescent="0.7">
      <c r="A24" s="8" t="s">
        <v>26</v>
      </c>
      <c r="B24" s="9">
        <f>B21+B22-B23</f>
        <v>559971.70000000019</v>
      </c>
      <c r="C24" s="9">
        <f t="shared" ref="C24:D24" si="2">C21+C22-C23</f>
        <v>396730.79999999981</v>
      </c>
      <c r="D24" s="9">
        <f t="shared" si="2"/>
        <v>108533.10000000009</v>
      </c>
      <c r="E24" s="9"/>
      <c r="F24" s="9"/>
      <c r="G24" s="9"/>
      <c r="H24" s="9"/>
      <c r="I24" s="9"/>
      <c r="J24" s="9"/>
      <c r="K24" s="9"/>
      <c r="L24" s="9"/>
      <c r="M24" s="9"/>
      <c r="N24" s="9">
        <v>6722255</v>
      </c>
      <c r="O24" s="13" t="s">
        <v>23</v>
      </c>
      <c r="P24" s="14">
        <v>10847200</v>
      </c>
    </row>
    <row r="26" spans="1:16" x14ac:dyDescent="0.7">
      <c r="A26" s="4" t="s">
        <v>24</v>
      </c>
    </row>
    <row r="27" spans="1:16" s="1" customFormat="1" x14ac:dyDescent="0.7">
      <c r="A27" s="1" t="str">
        <f>A2</f>
        <v>売上高</v>
      </c>
      <c r="B27" s="3">
        <f>SUM($B2:B2)</f>
        <v>3373023</v>
      </c>
      <c r="C27" s="3">
        <f>SUM($B2:C2)</f>
        <v>6310115</v>
      </c>
      <c r="D27" s="3">
        <f>SUM($B2:D2)</f>
        <v>8855654</v>
      </c>
    </row>
    <row r="28" spans="1:16" s="1" customFormat="1" x14ac:dyDescent="0.7">
      <c r="A28" s="1" t="str">
        <f t="shared" ref="A28:A49" si="3">A3</f>
        <v>売上原価</v>
      </c>
      <c r="B28" s="3">
        <f>SUM($B3:B3)</f>
        <v>337302.30000000005</v>
      </c>
      <c r="C28" s="3">
        <f>SUM($B3:C3)</f>
        <v>631011.5</v>
      </c>
      <c r="D28" s="3">
        <f>SUM($B3:D3)</f>
        <v>885565.4</v>
      </c>
    </row>
    <row r="29" spans="1:16" s="1" customFormat="1" x14ac:dyDescent="0.7">
      <c r="A29" s="1" t="str">
        <f t="shared" si="3"/>
        <v>売上総利益</v>
      </c>
      <c r="B29" s="3">
        <f>SUM($B4:B4)</f>
        <v>3035720.7</v>
      </c>
      <c r="C29" s="3">
        <f>SUM($B4:C4)</f>
        <v>5679103.5</v>
      </c>
      <c r="D29" s="3">
        <f>SUM($B4:D4)</f>
        <v>7970088.5999999996</v>
      </c>
    </row>
    <row r="30" spans="1:16" s="1" customFormat="1" x14ac:dyDescent="0.7">
      <c r="A30" s="1" t="str">
        <f t="shared" si="3"/>
        <v>役員報酬</v>
      </c>
      <c r="B30" s="3">
        <f>SUM($B5:B5)</f>
        <v>600000</v>
      </c>
      <c r="C30" s="3">
        <f>SUM($B5:C5)</f>
        <v>1200000</v>
      </c>
      <c r="D30" s="3">
        <f>SUM($B5:D5)</f>
        <v>1800000</v>
      </c>
    </row>
    <row r="31" spans="1:16" s="1" customFormat="1" x14ac:dyDescent="0.7">
      <c r="A31" s="1" t="str">
        <f t="shared" si="3"/>
        <v>給料手当</v>
      </c>
      <c r="B31" s="3">
        <f>SUM($B6:B6)</f>
        <v>127840</v>
      </c>
      <c r="C31" s="3">
        <f>SUM($B6:C6)</f>
        <v>262480</v>
      </c>
      <c r="D31" s="3">
        <f>SUM($B6:D6)</f>
        <v>396900</v>
      </c>
    </row>
    <row r="32" spans="1:16" s="1" customFormat="1" x14ac:dyDescent="0.7">
      <c r="A32" s="1" t="str">
        <f t="shared" si="3"/>
        <v>法定福利費</v>
      </c>
      <c r="B32" s="3">
        <f>SUM($B7:B7)</f>
        <v>90000</v>
      </c>
      <c r="C32" s="3">
        <f>SUM($B7:C7)</f>
        <v>180000</v>
      </c>
      <c r="D32" s="3">
        <f>SUM($B7:D7)</f>
        <v>270000</v>
      </c>
    </row>
    <row r="33" spans="1:4" s="1" customFormat="1" x14ac:dyDescent="0.7">
      <c r="A33" s="1" t="str">
        <f t="shared" si="3"/>
        <v>福利厚生費</v>
      </c>
      <c r="B33" s="3">
        <f>SUM($B8:B8)</f>
        <v>4000</v>
      </c>
      <c r="C33" s="3">
        <f>SUM($B8:C8)</f>
        <v>8907</v>
      </c>
      <c r="D33" s="3">
        <f>SUM($B8:D8)</f>
        <v>21245</v>
      </c>
    </row>
    <row r="34" spans="1:4" s="1" customFormat="1" x14ac:dyDescent="0.7">
      <c r="A34" s="1" t="str">
        <f t="shared" si="3"/>
        <v>荷造運賃</v>
      </c>
      <c r="B34" s="3">
        <f>SUM($B9:B9)</f>
        <v>340953</v>
      </c>
      <c r="C34" s="3">
        <f>SUM($B9:C9)</f>
        <v>680001</v>
      </c>
      <c r="D34" s="3">
        <f>SUM($B9:D9)</f>
        <v>1050954</v>
      </c>
    </row>
    <row r="35" spans="1:4" s="1" customFormat="1" x14ac:dyDescent="0.7">
      <c r="A35" s="1" t="str">
        <f t="shared" si="3"/>
        <v>交際費</v>
      </c>
      <c r="B35" s="3">
        <f>SUM($B10:B10)</f>
        <v>72648</v>
      </c>
      <c r="C35" s="3">
        <f>SUM($B10:C10)</f>
        <v>167887</v>
      </c>
      <c r="D35" s="3">
        <f>SUM($B10:D10)</f>
        <v>255887</v>
      </c>
    </row>
    <row r="36" spans="1:4" s="1" customFormat="1" x14ac:dyDescent="0.7">
      <c r="A36" s="1" t="str">
        <f t="shared" si="3"/>
        <v>旅費交通費</v>
      </c>
      <c r="B36" s="3">
        <f>SUM($B11:B11)</f>
        <v>133564</v>
      </c>
      <c r="C36" s="3">
        <f>SUM($B11:C11)</f>
        <v>273243</v>
      </c>
      <c r="D36" s="3">
        <f>SUM($B11:D11)</f>
        <v>412369</v>
      </c>
    </row>
    <row r="37" spans="1:4" s="1" customFormat="1" x14ac:dyDescent="0.7">
      <c r="A37" s="1" t="str">
        <f t="shared" si="3"/>
        <v>通信費</v>
      </c>
      <c r="B37" s="3">
        <f>SUM($B12:B12)</f>
        <v>74795</v>
      </c>
      <c r="C37" s="3">
        <f>SUM($B12:C12)</f>
        <v>249134</v>
      </c>
      <c r="D37" s="3">
        <f>SUM($B12:D12)</f>
        <v>453218</v>
      </c>
    </row>
    <row r="38" spans="1:4" s="1" customFormat="1" x14ac:dyDescent="0.7">
      <c r="A38" s="1" t="str">
        <f t="shared" si="3"/>
        <v>消耗品費</v>
      </c>
      <c r="B38" s="3">
        <f>SUM($B13:B13)</f>
        <v>350888</v>
      </c>
      <c r="C38" s="3">
        <f>SUM($B13:C13)</f>
        <v>576888</v>
      </c>
      <c r="D38" s="3">
        <f>SUM($B13:D13)</f>
        <v>663035</v>
      </c>
    </row>
    <row r="39" spans="1:4" s="1" customFormat="1" x14ac:dyDescent="0.7">
      <c r="A39" s="1" t="str">
        <f t="shared" si="3"/>
        <v>修繕費</v>
      </c>
      <c r="B39" s="3">
        <f>SUM($B14:B14)</f>
        <v>133334</v>
      </c>
      <c r="C39" s="3">
        <f>SUM($B14:C14)</f>
        <v>133334</v>
      </c>
      <c r="D39" s="3">
        <f>SUM($B14:D14)</f>
        <v>161906</v>
      </c>
    </row>
    <row r="40" spans="1:4" s="1" customFormat="1" x14ac:dyDescent="0.7">
      <c r="A40" s="1" t="str">
        <f t="shared" si="3"/>
        <v>水道光熱費</v>
      </c>
      <c r="B40" s="3">
        <f>SUM($B15:B15)</f>
        <v>10671</v>
      </c>
      <c r="C40" s="3">
        <f>SUM($B15:C15)</f>
        <v>23178</v>
      </c>
      <c r="D40" s="3">
        <f>SUM($B15:D15)</f>
        <v>40992</v>
      </c>
    </row>
    <row r="41" spans="1:4" s="1" customFormat="1" x14ac:dyDescent="0.7">
      <c r="A41" s="1" t="str">
        <f t="shared" si="3"/>
        <v>車両費</v>
      </c>
      <c r="B41" s="3">
        <f>SUM($B16:B16)</f>
        <v>83765</v>
      </c>
      <c r="C41" s="3">
        <f>SUM($B16:C16)</f>
        <v>171167</v>
      </c>
      <c r="D41" s="3">
        <f>SUM($B16:D16)</f>
        <v>259274</v>
      </c>
    </row>
    <row r="42" spans="1:4" s="1" customFormat="1" x14ac:dyDescent="0.7">
      <c r="A42" s="1" t="str">
        <f t="shared" si="3"/>
        <v>地代家賃</v>
      </c>
      <c r="B42" s="3">
        <f>SUM($B17:B17)</f>
        <v>200000</v>
      </c>
      <c r="C42" s="3">
        <f>SUM($B17:C17)</f>
        <v>400000</v>
      </c>
      <c r="D42" s="3">
        <f>SUM($B17:D17)</f>
        <v>600000</v>
      </c>
    </row>
    <row r="43" spans="1:4" s="1" customFormat="1" x14ac:dyDescent="0.7">
      <c r="A43" s="1" t="str">
        <f t="shared" si="3"/>
        <v>保険料</v>
      </c>
      <c r="B43" s="3">
        <f>SUM($B18:B18)</f>
        <v>92000</v>
      </c>
      <c r="C43" s="3">
        <f>SUM($B18:C18)</f>
        <v>184000</v>
      </c>
      <c r="D43" s="3">
        <f>SUM($B18:D18)</f>
        <v>276000</v>
      </c>
    </row>
    <row r="44" spans="1:4" s="1" customFormat="1" x14ac:dyDescent="0.7">
      <c r="A44" s="1" t="str">
        <f t="shared" si="3"/>
        <v>租税公課</v>
      </c>
      <c r="B44" s="3">
        <f>SUM($B19:B19)</f>
        <v>135400</v>
      </c>
      <c r="C44" s="3">
        <f>SUM($B19:C19)</f>
        <v>160400</v>
      </c>
      <c r="D44" s="3">
        <f>SUM($B19:D19)</f>
        <v>165400</v>
      </c>
    </row>
    <row r="45" spans="1:4" s="1" customFormat="1" x14ac:dyDescent="0.7">
      <c r="A45" s="1" t="str">
        <f t="shared" si="3"/>
        <v>販管費 計</v>
      </c>
      <c r="B45" s="3">
        <f>SUM($B20:B20)</f>
        <v>2449858</v>
      </c>
      <c r="C45" s="3">
        <f>SUM($B20:C20)</f>
        <v>4670619</v>
      </c>
      <c r="D45" s="3">
        <f>SUM($B20:D20)</f>
        <v>6827180</v>
      </c>
    </row>
    <row r="46" spans="1:4" s="1" customFormat="1" x14ac:dyDescent="0.7">
      <c r="A46" s="1" t="str">
        <f t="shared" si="3"/>
        <v>営業利益</v>
      </c>
      <c r="B46" s="3">
        <f>SUM($B21:B21)</f>
        <v>585862.70000000019</v>
      </c>
      <c r="C46" s="3">
        <f>SUM($B21:C21)</f>
        <v>1008484.5</v>
      </c>
      <c r="D46" s="3">
        <f>SUM($B21:D21)</f>
        <v>1142908.6000000001</v>
      </c>
    </row>
    <row r="47" spans="1:4" s="1" customFormat="1" x14ac:dyDescent="0.7">
      <c r="A47" s="1" t="str">
        <f t="shared" si="3"/>
        <v>営業外収益合計</v>
      </c>
      <c r="B47" s="3">
        <f>SUM($B22:B22)</f>
        <v>0</v>
      </c>
      <c r="C47" s="3">
        <f>SUM($B22:C22)</f>
        <v>0</v>
      </c>
      <c r="D47" s="3">
        <f>SUM($B22:D22)</f>
        <v>0</v>
      </c>
    </row>
    <row r="48" spans="1:4" s="1" customFormat="1" x14ac:dyDescent="0.7">
      <c r="A48" s="1" t="str">
        <f t="shared" si="3"/>
        <v>営業外費用合計</v>
      </c>
      <c r="B48" s="3">
        <f>SUM($B23:B23)</f>
        <v>25891</v>
      </c>
      <c r="C48" s="3">
        <f>SUM($B23:C23)</f>
        <v>51782</v>
      </c>
      <c r="D48" s="3">
        <f>SUM($B23:D23)</f>
        <v>77673</v>
      </c>
    </row>
    <row r="49" spans="1:4" s="1" customFormat="1" x14ac:dyDescent="0.7">
      <c r="A49" s="1" t="str">
        <f t="shared" si="3"/>
        <v>経常利益</v>
      </c>
      <c r="B49" s="3">
        <f>SUM($B24:B24)</f>
        <v>559971.70000000019</v>
      </c>
      <c r="C49" s="3">
        <f>SUM($B24:C24)</f>
        <v>956702.5</v>
      </c>
      <c r="D49" s="3">
        <f>SUM($B24:D24)</f>
        <v>1065235.6000000001</v>
      </c>
    </row>
    <row r="50" spans="1:4" s="1" customFormat="1" x14ac:dyDescent="0.7"/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49"/>
  <sheetViews>
    <sheetView topLeftCell="A25" workbookViewId="0">
      <selection activeCell="F43" sqref="F43"/>
    </sheetView>
  </sheetViews>
  <sheetFormatPr defaultColWidth="10" defaultRowHeight="12.75" x14ac:dyDescent="0.7"/>
  <cols>
    <col min="1" max="1" width="20.875" style="4" customWidth="1"/>
    <col min="2" max="13" width="13.5" style="4" customWidth="1"/>
    <col min="14" max="14" width="14.625" style="4" customWidth="1"/>
    <col min="15" max="16384" width="10" style="4"/>
  </cols>
  <sheetData>
    <row r="1" spans="1:17" s="15" customFormat="1" ht="17.649999999999999" x14ac:dyDescent="0.7">
      <c r="B1" s="16">
        <v>1</v>
      </c>
      <c r="C1" s="16">
        <v>2</v>
      </c>
      <c r="D1" s="16">
        <v>3</v>
      </c>
      <c r="E1" s="16">
        <v>4</v>
      </c>
      <c r="F1" s="16">
        <v>5</v>
      </c>
      <c r="G1" s="16">
        <v>6</v>
      </c>
      <c r="H1" s="16">
        <v>7</v>
      </c>
      <c r="I1" s="16">
        <v>8</v>
      </c>
      <c r="J1" s="16">
        <v>9</v>
      </c>
      <c r="K1" s="16">
        <v>10</v>
      </c>
      <c r="L1" s="16">
        <v>11</v>
      </c>
      <c r="M1" s="16">
        <v>12</v>
      </c>
      <c r="N1" s="17" t="s">
        <v>0</v>
      </c>
    </row>
    <row r="2" spans="1:17" s="1" customFormat="1" ht="15.6" customHeight="1" x14ac:dyDescent="0.7">
      <c r="A2" s="4" t="s">
        <v>1</v>
      </c>
      <c r="B2" s="5">
        <v>2293379</v>
      </c>
      <c r="C2" s="5">
        <v>2715518</v>
      </c>
      <c r="D2" s="5">
        <v>2703196</v>
      </c>
      <c r="E2" s="5">
        <v>2526600</v>
      </c>
      <c r="F2" s="5">
        <v>2707087</v>
      </c>
      <c r="G2" s="5">
        <v>2122845</v>
      </c>
      <c r="H2" s="5">
        <v>2037529</v>
      </c>
      <c r="I2" s="5">
        <v>2398612</v>
      </c>
      <c r="J2" s="5">
        <v>2287692</v>
      </c>
      <c r="K2" s="5">
        <v>2350285</v>
      </c>
      <c r="L2" s="5">
        <v>2137171</v>
      </c>
      <c r="M2" s="5">
        <v>2613693</v>
      </c>
      <c r="N2" s="5">
        <v>28893607</v>
      </c>
      <c r="P2" s="1" t="s">
        <v>2</v>
      </c>
      <c r="Q2" s="2">
        <v>0.5</v>
      </c>
    </row>
    <row r="3" spans="1:17" s="1" customFormat="1" ht="15.6" customHeight="1" x14ac:dyDescent="0.7">
      <c r="A3" s="6" t="s">
        <v>3</v>
      </c>
      <c r="B3" s="5">
        <v>229337.90000000002</v>
      </c>
      <c r="C3" s="5">
        <v>271551.8</v>
      </c>
      <c r="D3" s="5">
        <v>270319.60000000003</v>
      </c>
      <c r="E3" s="5">
        <v>252660</v>
      </c>
      <c r="F3" s="5">
        <v>270708.7</v>
      </c>
      <c r="G3" s="5">
        <v>212284.5</v>
      </c>
      <c r="H3" s="5">
        <v>203752.90000000002</v>
      </c>
      <c r="I3" s="5">
        <v>239861.2</v>
      </c>
      <c r="J3" s="5">
        <v>228769.2</v>
      </c>
      <c r="K3" s="5">
        <v>235028.5</v>
      </c>
      <c r="L3" s="5">
        <v>213717.1</v>
      </c>
      <c r="M3" s="5">
        <v>261369.30000000002</v>
      </c>
      <c r="N3" s="5">
        <v>2889360.6999999997</v>
      </c>
    </row>
    <row r="4" spans="1:17" s="10" customFormat="1" ht="15.6" customHeight="1" x14ac:dyDescent="0.7">
      <c r="A4" s="8" t="s">
        <v>4</v>
      </c>
      <c r="B4" s="9">
        <v>2064041.1</v>
      </c>
      <c r="C4" s="9">
        <v>2443966.2000000002</v>
      </c>
      <c r="D4" s="9">
        <v>2432876.4</v>
      </c>
      <c r="E4" s="9"/>
      <c r="F4" s="9"/>
      <c r="G4" s="9"/>
      <c r="H4" s="9"/>
      <c r="I4" s="9"/>
      <c r="J4" s="9"/>
      <c r="K4" s="9"/>
      <c r="L4" s="9"/>
      <c r="M4" s="9"/>
      <c r="N4" s="9">
        <v>6940883.7000000011</v>
      </c>
      <c r="P4" s="11"/>
    </row>
    <row r="5" spans="1:17" s="1" customFormat="1" ht="15.6" customHeight="1" x14ac:dyDescent="0.7">
      <c r="A5" s="7" t="s">
        <v>5</v>
      </c>
      <c r="B5" s="3">
        <v>550000</v>
      </c>
      <c r="C5" s="3">
        <v>550000</v>
      </c>
      <c r="D5" s="3">
        <v>550000</v>
      </c>
      <c r="E5" s="3">
        <v>550000</v>
      </c>
      <c r="F5" s="3">
        <v>550000</v>
      </c>
      <c r="G5" s="3">
        <v>550000</v>
      </c>
      <c r="H5" s="3">
        <v>550000</v>
      </c>
      <c r="I5" s="3">
        <v>550000</v>
      </c>
      <c r="J5" s="3">
        <v>550000</v>
      </c>
      <c r="K5" s="3">
        <v>550000</v>
      </c>
      <c r="L5" s="3">
        <v>550000</v>
      </c>
      <c r="M5" s="3">
        <v>550000</v>
      </c>
      <c r="N5" s="3">
        <v>6600000</v>
      </c>
    </row>
    <row r="6" spans="1:17" ht="15.6" customHeight="1" x14ac:dyDescent="0.7">
      <c r="A6" s="6" t="s">
        <v>6</v>
      </c>
      <c r="B6" s="3">
        <v>120169.59999999999</v>
      </c>
      <c r="C6" s="3">
        <v>129254.39999999999</v>
      </c>
      <c r="D6" s="3">
        <v>126354.79999999999</v>
      </c>
      <c r="E6" s="3">
        <v>1263548</v>
      </c>
      <c r="F6" s="3">
        <v>1263548</v>
      </c>
      <c r="G6" s="3">
        <v>1263548</v>
      </c>
      <c r="H6" s="3">
        <v>1263548</v>
      </c>
      <c r="I6" s="3">
        <v>1263548</v>
      </c>
      <c r="J6" s="3">
        <v>1263548</v>
      </c>
      <c r="K6" s="3">
        <v>1263548</v>
      </c>
      <c r="L6" s="3">
        <v>1263548</v>
      </c>
      <c r="M6" s="3">
        <v>1263548</v>
      </c>
      <c r="N6" s="3">
        <v>11747710.800000001</v>
      </c>
    </row>
    <row r="7" spans="1:17" ht="15.6" customHeight="1" x14ac:dyDescent="0.7">
      <c r="A7" s="6" t="s">
        <v>7</v>
      </c>
      <c r="B7" s="3">
        <v>84600</v>
      </c>
      <c r="C7" s="3">
        <v>86400</v>
      </c>
      <c r="D7" s="3">
        <v>84600</v>
      </c>
      <c r="E7" s="3">
        <v>202506.08</v>
      </c>
      <c r="F7" s="3">
        <v>202506.08</v>
      </c>
      <c r="G7" s="3">
        <v>202506.08</v>
      </c>
      <c r="H7" s="3">
        <v>202506.08</v>
      </c>
      <c r="I7" s="3">
        <v>202506.08</v>
      </c>
      <c r="J7" s="3">
        <v>202506.08</v>
      </c>
      <c r="K7" s="3">
        <v>202506.08</v>
      </c>
      <c r="L7" s="3">
        <v>202506.08</v>
      </c>
      <c r="M7" s="3">
        <v>202506.08</v>
      </c>
      <c r="N7" s="3">
        <v>2078154.7200000002</v>
      </c>
    </row>
    <row r="8" spans="1:17" ht="15.6" customHeight="1" x14ac:dyDescent="0.7">
      <c r="A8" s="6" t="s">
        <v>8</v>
      </c>
      <c r="B8" s="3">
        <v>3760</v>
      </c>
      <c r="C8" s="3">
        <v>4710.72</v>
      </c>
      <c r="D8" s="3">
        <v>11597.72</v>
      </c>
      <c r="E8" s="3">
        <v>11597.72</v>
      </c>
      <c r="F8" s="3">
        <v>11597.72</v>
      </c>
      <c r="G8" s="3">
        <v>11597.72</v>
      </c>
      <c r="H8" s="3">
        <v>11597.72</v>
      </c>
      <c r="I8" s="3">
        <v>11597.72</v>
      </c>
      <c r="J8" s="3">
        <v>11597.72</v>
      </c>
      <c r="K8" s="3">
        <v>11597.72</v>
      </c>
      <c r="L8" s="3">
        <v>11597.72</v>
      </c>
      <c r="M8" s="3">
        <v>11597.72</v>
      </c>
      <c r="N8" s="3">
        <v>124447.92000000001</v>
      </c>
    </row>
    <row r="9" spans="1:17" ht="15.6" customHeight="1" x14ac:dyDescent="0.7">
      <c r="A9" s="6" t="s">
        <v>9</v>
      </c>
      <c r="B9" s="3">
        <v>320495.82</v>
      </c>
      <c r="C9" s="3">
        <v>325486.08000000002</v>
      </c>
      <c r="D9" s="3">
        <v>348695.82</v>
      </c>
      <c r="E9" s="3">
        <v>348695.82</v>
      </c>
      <c r="F9" s="3">
        <v>348695.82</v>
      </c>
      <c r="G9" s="3">
        <v>348695.82</v>
      </c>
      <c r="H9" s="3">
        <v>348695.82</v>
      </c>
      <c r="I9" s="3">
        <v>348695.82</v>
      </c>
      <c r="J9" s="3">
        <v>348695.82</v>
      </c>
      <c r="K9" s="3">
        <v>348695.82</v>
      </c>
      <c r="L9" s="3">
        <v>348695.82</v>
      </c>
      <c r="M9" s="3">
        <v>348695.82</v>
      </c>
      <c r="N9" s="3">
        <v>4132940.0999999992</v>
      </c>
    </row>
    <row r="10" spans="1:17" ht="15.6" customHeight="1" x14ac:dyDescent="0.7">
      <c r="A10" s="6" t="s">
        <v>10</v>
      </c>
      <c r="B10" s="3">
        <v>68289.119999999995</v>
      </c>
      <c r="C10" s="3">
        <v>91429.440000000002</v>
      </c>
      <c r="D10" s="3">
        <v>82720</v>
      </c>
      <c r="E10" s="3">
        <v>82720</v>
      </c>
      <c r="F10" s="3">
        <v>82720</v>
      </c>
      <c r="G10" s="3">
        <v>82720</v>
      </c>
      <c r="H10" s="3">
        <v>82720</v>
      </c>
      <c r="I10" s="3">
        <v>82720</v>
      </c>
      <c r="J10" s="3">
        <v>82720</v>
      </c>
      <c r="K10" s="3">
        <v>82720</v>
      </c>
      <c r="L10" s="3">
        <v>82720</v>
      </c>
      <c r="M10" s="3">
        <v>82720</v>
      </c>
      <c r="N10" s="3">
        <v>986918.56</v>
      </c>
    </row>
    <row r="11" spans="1:17" ht="15.6" customHeight="1" x14ac:dyDescent="0.7">
      <c r="A11" s="6" t="s">
        <v>11</v>
      </c>
      <c r="B11" s="3">
        <v>125550.15999999999</v>
      </c>
      <c r="C11" s="3">
        <v>134091.84</v>
      </c>
      <c r="D11" s="3">
        <v>130778.43999999999</v>
      </c>
      <c r="E11" s="3">
        <v>130778.43999999999</v>
      </c>
      <c r="F11" s="3">
        <v>130778.43999999999</v>
      </c>
      <c r="G11" s="3">
        <v>130778.43999999999</v>
      </c>
      <c r="H11" s="3">
        <v>130778.43999999999</v>
      </c>
      <c r="I11" s="3">
        <v>130778.43999999999</v>
      </c>
      <c r="J11" s="3">
        <v>130778.43999999999</v>
      </c>
      <c r="K11" s="3">
        <v>130778.43999999999</v>
      </c>
      <c r="L11" s="3">
        <v>130778.43999999999</v>
      </c>
      <c r="M11" s="3">
        <v>130778.43999999999</v>
      </c>
      <c r="N11" s="3">
        <v>1567426.3999999997</v>
      </c>
    </row>
    <row r="12" spans="1:17" ht="15.6" customHeight="1" x14ac:dyDescent="0.7">
      <c r="A12" s="6" t="s">
        <v>12</v>
      </c>
      <c r="B12" s="3">
        <v>70307.3</v>
      </c>
      <c r="C12" s="3">
        <v>167365.44</v>
      </c>
      <c r="D12" s="3">
        <v>191838.96</v>
      </c>
      <c r="E12" s="3">
        <v>191838.96</v>
      </c>
      <c r="F12" s="3">
        <v>191838.96</v>
      </c>
      <c r="G12" s="3">
        <v>191838.96</v>
      </c>
      <c r="H12" s="3">
        <v>191838.96</v>
      </c>
      <c r="I12" s="3">
        <v>191838.96</v>
      </c>
      <c r="J12" s="3">
        <v>191838.96</v>
      </c>
      <c r="K12" s="3">
        <v>191838.96</v>
      </c>
      <c r="L12" s="3">
        <v>191838.96</v>
      </c>
      <c r="M12" s="3">
        <v>191838.96</v>
      </c>
      <c r="N12" s="3">
        <v>2156062.34</v>
      </c>
    </row>
    <row r="13" spans="1:17" ht="15.6" customHeight="1" x14ac:dyDescent="0.7">
      <c r="A13" s="6" t="s">
        <v>13</v>
      </c>
      <c r="B13" s="3">
        <v>18000</v>
      </c>
      <c r="C13" s="3">
        <v>21000</v>
      </c>
      <c r="D13" s="3">
        <v>80978.179999999993</v>
      </c>
      <c r="E13" s="3">
        <v>80978.179999999993</v>
      </c>
      <c r="F13" s="3">
        <v>80978.179999999993</v>
      </c>
      <c r="G13" s="3">
        <v>80978.179999999993</v>
      </c>
      <c r="H13" s="3">
        <v>80978.179999999993</v>
      </c>
      <c r="I13" s="3">
        <v>80978.179999999993</v>
      </c>
      <c r="J13" s="3">
        <v>80978.179999999993</v>
      </c>
      <c r="K13" s="3">
        <v>80978.179999999993</v>
      </c>
      <c r="L13" s="3">
        <v>80978.179999999993</v>
      </c>
      <c r="M13" s="3">
        <v>80978.179999999993</v>
      </c>
      <c r="N13" s="3">
        <v>848781.79999999981</v>
      </c>
    </row>
    <row r="14" spans="1:17" ht="15.6" customHeight="1" x14ac:dyDescent="0.7">
      <c r="A14" s="6" t="s">
        <v>14</v>
      </c>
      <c r="B14" s="3">
        <v>125333.95999999999</v>
      </c>
      <c r="C14" s="3">
        <v>0</v>
      </c>
      <c r="D14" s="3">
        <v>26857.68</v>
      </c>
      <c r="E14" s="3">
        <v>26857.68</v>
      </c>
      <c r="F14" s="3">
        <v>26857.68</v>
      </c>
      <c r="G14" s="3">
        <v>26857.68</v>
      </c>
      <c r="H14" s="3">
        <v>26857.68</v>
      </c>
      <c r="I14" s="3">
        <v>26857.68</v>
      </c>
      <c r="J14" s="3">
        <v>26857.68</v>
      </c>
      <c r="K14" s="3">
        <v>26857.68</v>
      </c>
      <c r="L14" s="3">
        <v>26857.68</v>
      </c>
      <c r="M14" s="3">
        <v>26857.68</v>
      </c>
      <c r="N14" s="3">
        <v>393910.75999999995</v>
      </c>
    </row>
    <row r="15" spans="1:17" ht="15.6" customHeight="1" x14ac:dyDescent="0.7">
      <c r="A15" s="6" t="s">
        <v>15</v>
      </c>
      <c r="B15" s="3">
        <v>10030.74</v>
      </c>
      <c r="C15" s="3">
        <v>12006.72</v>
      </c>
      <c r="D15" s="3">
        <v>16745.16</v>
      </c>
      <c r="E15" s="3">
        <v>167454.41999999998</v>
      </c>
      <c r="F15" s="3">
        <v>167454.41999999998</v>
      </c>
      <c r="G15" s="3">
        <v>167454.41999999998</v>
      </c>
      <c r="H15" s="3">
        <v>167454.41999999998</v>
      </c>
      <c r="I15" s="3">
        <v>167454.41999999998</v>
      </c>
      <c r="J15" s="3">
        <v>167454.41999999998</v>
      </c>
      <c r="K15" s="3">
        <v>167454.41999999998</v>
      </c>
      <c r="L15" s="3">
        <v>167454.41999999998</v>
      </c>
      <c r="M15" s="3">
        <v>167454.41999999998</v>
      </c>
      <c r="N15" s="3">
        <v>1545872.3999999994</v>
      </c>
    </row>
    <row r="16" spans="1:17" ht="15.6" customHeight="1" x14ac:dyDescent="0.7">
      <c r="A16" s="6" t="s">
        <v>16</v>
      </c>
      <c r="B16" s="3">
        <v>78739.099999999991</v>
      </c>
      <c r="C16" s="3">
        <v>83905.919999999998</v>
      </c>
      <c r="D16" s="3">
        <v>82820.58</v>
      </c>
      <c r="E16" s="3">
        <v>82820.58</v>
      </c>
      <c r="F16" s="3">
        <v>82820.58</v>
      </c>
      <c r="G16" s="3">
        <v>82820.58</v>
      </c>
      <c r="H16" s="3">
        <v>82820.58</v>
      </c>
      <c r="I16" s="3">
        <v>82820.58</v>
      </c>
      <c r="J16" s="3">
        <v>82820.58</v>
      </c>
      <c r="K16" s="3">
        <v>82820.58</v>
      </c>
      <c r="L16" s="3">
        <v>82820.58</v>
      </c>
      <c r="M16" s="3">
        <v>82820.58</v>
      </c>
      <c r="N16" s="3">
        <v>990850.81999999983</v>
      </c>
    </row>
    <row r="17" spans="1:16" ht="15.6" customHeight="1" x14ac:dyDescent="0.7">
      <c r="A17" s="6" t="s">
        <v>17</v>
      </c>
      <c r="B17" s="3">
        <v>150000</v>
      </c>
      <c r="C17" s="3">
        <v>150000</v>
      </c>
      <c r="D17" s="3">
        <v>150000</v>
      </c>
      <c r="E17" s="3">
        <v>150000</v>
      </c>
      <c r="F17" s="3">
        <v>150000</v>
      </c>
      <c r="G17" s="3">
        <v>150000</v>
      </c>
      <c r="H17" s="3">
        <v>150000</v>
      </c>
      <c r="I17" s="3">
        <v>150000</v>
      </c>
      <c r="J17" s="3">
        <v>150000</v>
      </c>
      <c r="K17" s="3">
        <v>150000</v>
      </c>
      <c r="L17" s="3">
        <v>150000</v>
      </c>
      <c r="M17" s="3">
        <v>150000</v>
      </c>
      <c r="N17" s="3">
        <v>1800000</v>
      </c>
    </row>
    <row r="18" spans="1:16" ht="15.6" customHeight="1" x14ac:dyDescent="0.7">
      <c r="A18" s="6" t="s">
        <v>18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v>0</v>
      </c>
    </row>
    <row r="19" spans="1:16" ht="15.6" customHeight="1" x14ac:dyDescent="0.7">
      <c r="A19" s="6" t="s">
        <v>19</v>
      </c>
      <c r="B19" s="3">
        <v>127276</v>
      </c>
      <c r="C19" s="3">
        <v>24000</v>
      </c>
      <c r="D19" s="3">
        <v>4700</v>
      </c>
      <c r="E19" s="3">
        <v>4700</v>
      </c>
      <c r="F19" s="3">
        <v>4700</v>
      </c>
      <c r="G19" s="3">
        <v>4700</v>
      </c>
      <c r="H19" s="3">
        <v>4700</v>
      </c>
      <c r="I19" s="3">
        <v>4700</v>
      </c>
      <c r="J19" s="3">
        <v>4700</v>
      </c>
      <c r="K19" s="3">
        <v>4700</v>
      </c>
      <c r="L19" s="3">
        <v>4700</v>
      </c>
      <c r="M19" s="3">
        <v>4700</v>
      </c>
      <c r="N19" s="3">
        <v>198276</v>
      </c>
    </row>
    <row r="20" spans="1:16" ht="15.6" customHeight="1" x14ac:dyDescent="0.7">
      <c r="A20" s="4" t="s">
        <v>20</v>
      </c>
      <c r="B20" s="5">
        <v>1852551.8</v>
      </c>
      <c r="C20" s="5">
        <v>1779650.5599999998</v>
      </c>
      <c r="D20" s="5">
        <v>1888687.3399999999</v>
      </c>
      <c r="E20" s="5">
        <v>3294495.8800000004</v>
      </c>
      <c r="F20" s="5">
        <v>3294495.8800000004</v>
      </c>
      <c r="G20" s="5">
        <v>3294495.8800000004</v>
      </c>
      <c r="H20" s="5">
        <v>3294495.8800000004</v>
      </c>
      <c r="I20" s="5">
        <v>3294495.8800000004</v>
      </c>
      <c r="J20" s="5">
        <v>3294495.8800000004</v>
      </c>
      <c r="K20" s="5">
        <v>3294495.8800000004</v>
      </c>
      <c r="L20" s="5">
        <v>3294495.8800000004</v>
      </c>
      <c r="M20" s="5">
        <v>3294495.8800000004</v>
      </c>
      <c r="N20" s="5">
        <v>35171352.619999997</v>
      </c>
    </row>
    <row r="21" spans="1:16" s="12" customFormat="1" ht="15.6" customHeight="1" x14ac:dyDescent="0.7">
      <c r="A21" s="8" t="s">
        <v>25</v>
      </c>
      <c r="B21" s="9">
        <v>211489.30000000005</v>
      </c>
      <c r="C21" s="9">
        <v>664315.64000000036</v>
      </c>
      <c r="D21" s="9">
        <v>544189.06000000006</v>
      </c>
      <c r="E21" s="9">
        <v>-3294495.8800000004</v>
      </c>
      <c r="F21" s="9">
        <v>-3294495.8800000004</v>
      </c>
      <c r="G21" s="9">
        <v>-3294495.8800000004</v>
      </c>
      <c r="H21" s="9">
        <v>-3294495.8800000004</v>
      </c>
      <c r="I21" s="9">
        <v>-3294495.8800000004</v>
      </c>
      <c r="J21" s="9">
        <v>-3294495.8800000004</v>
      </c>
      <c r="K21" s="9">
        <v>-3294495.8800000004</v>
      </c>
      <c r="L21" s="9">
        <v>-3294495.8800000004</v>
      </c>
      <c r="M21" s="9">
        <v>-3294495.8800000004</v>
      </c>
      <c r="N21" s="9">
        <v>-28230468.919999998</v>
      </c>
    </row>
    <row r="22" spans="1:16" ht="15.6" customHeight="1" x14ac:dyDescent="0.7">
      <c r="A22" s="6" t="s">
        <v>21</v>
      </c>
      <c r="B22" s="5">
        <v>0</v>
      </c>
      <c r="C22" s="5">
        <v>800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800</v>
      </c>
    </row>
    <row r="23" spans="1:16" ht="15.6" customHeight="1" x14ac:dyDescent="0.7">
      <c r="A23" s="6" t="s">
        <v>22</v>
      </c>
      <c r="B23" s="5">
        <v>0</v>
      </c>
      <c r="C23" s="5">
        <v>0</v>
      </c>
      <c r="D23" s="5">
        <v>23000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23000</v>
      </c>
    </row>
    <row r="24" spans="1:16" s="12" customFormat="1" ht="15.6" customHeight="1" x14ac:dyDescent="0.7">
      <c r="A24" s="8" t="s">
        <v>26</v>
      </c>
      <c r="B24" s="9">
        <v>211489.30000000005</v>
      </c>
      <c r="C24" s="9">
        <v>665115.64000000036</v>
      </c>
      <c r="D24" s="9">
        <v>521189.06000000006</v>
      </c>
      <c r="E24" s="9">
        <v>-3294495.8800000004</v>
      </c>
      <c r="F24" s="9">
        <v>-3294495.8800000004</v>
      </c>
      <c r="G24" s="9">
        <v>-3294495.8800000004</v>
      </c>
      <c r="H24" s="9">
        <v>-3294495.8800000004</v>
      </c>
      <c r="I24" s="9">
        <v>-3294495.8800000004</v>
      </c>
      <c r="J24" s="9">
        <v>-3294495.8800000004</v>
      </c>
      <c r="K24" s="9">
        <v>-3294495.8800000004</v>
      </c>
      <c r="L24" s="9">
        <v>-3294495.8800000004</v>
      </c>
      <c r="M24" s="9">
        <v>-3294495.8800000004</v>
      </c>
      <c r="N24" s="9">
        <v>-28252668.919999998</v>
      </c>
      <c r="O24" s="13" t="s">
        <v>23</v>
      </c>
      <c r="P24" s="14">
        <v>10847200</v>
      </c>
    </row>
    <row r="26" spans="1:16" x14ac:dyDescent="0.7">
      <c r="A26" s="4" t="s">
        <v>24</v>
      </c>
    </row>
    <row r="27" spans="1:16" x14ac:dyDescent="0.7">
      <c r="A27" s="1" t="s">
        <v>31</v>
      </c>
      <c r="B27" s="3">
        <v>2293379</v>
      </c>
      <c r="C27" s="3">
        <v>5008897</v>
      </c>
      <c r="D27" s="3">
        <v>7712093</v>
      </c>
    </row>
    <row r="28" spans="1:16" x14ac:dyDescent="0.7">
      <c r="A28" s="1" t="s">
        <v>3</v>
      </c>
      <c r="B28" s="3">
        <v>229337.90000000002</v>
      </c>
      <c r="C28" s="3">
        <v>500889.7</v>
      </c>
      <c r="D28" s="3">
        <v>771209.3</v>
      </c>
    </row>
    <row r="29" spans="1:16" x14ac:dyDescent="0.7">
      <c r="A29" s="1" t="s">
        <v>32</v>
      </c>
      <c r="B29" s="3">
        <v>2064041.1</v>
      </c>
      <c r="C29" s="3">
        <v>4508007.3000000007</v>
      </c>
      <c r="D29" s="3">
        <v>6940883.7000000011</v>
      </c>
    </row>
    <row r="30" spans="1:16" x14ac:dyDescent="0.7">
      <c r="A30" s="1" t="s">
        <v>5</v>
      </c>
      <c r="B30" s="3">
        <v>550000</v>
      </c>
      <c r="C30" s="3">
        <v>1100000</v>
      </c>
      <c r="D30" s="3">
        <v>1650000</v>
      </c>
    </row>
    <row r="31" spans="1:16" x14ac:dyDescent="0.7">
      <c r="A31" s="1" t="s">
        <v>6</v>
      </c>
      <c r="B31" s="3">
        <v>120169.59999999999</v>
      </c>
      <c r="C31" s="3">
        <v>249424</v>
      </c>
      <c r="D31" s="3">
        <v>375778.8</v>
      </c>
    </row>
    <row r="32" spans="1:16" x14ac:dyDescent="0.7">
      <c r="A32" s="1" t="s">
        <v>7</v>
      </c>
      <c r="B32" s="3">
        <v>84600</v>
      </c>
      <c r="C32" s="3">
        <v>171000</v>
      </c>
      <c r="D32" s="3">
        <v>255600</v>
      </c>
    </row>
    <row r="33" spans="1:4" x14ac:dyDescent="0.7">
      <c r="A33" s="1" t="s">
        <v>8</v>
      </c>
      <c r="B33" s="3">
        <v>3760</v>
      </c>
      <c r="C33" s="3">
        <v>8470.7200000000012</v>
      </c>
      <c r="D33" s="3">
        <v>20068.440000000002</v>
      </c>
    </row>
    <row r="34" spans="1:4" x14ac:dyDescent="0.7">
      <c r="A34" s="1" t="s">
        <v>9</v>
      </c>
      <c r="B34" s="3">
        <v>320495.82</v>
      </c>
      <c r="C34" s="3">
        <v>645981.9</v>
      </c>
      <c r="D34" s="3">
        <v>994677.72</v>
      </c>
    </row>
    <row r="35" spans="1:4" x14ac:dyDescent="0.7">
      <c r="A35" s="1" t="s">
        <v>10</v>
      </c>
      <c r="B35" s="3">
        <v>68289.119999999995</v>
      </c>
      <c r="C35" s="3">
        <v>159718.56</v>
      </c>
      <c r="D35" s="3">
        <v>242438.56</v>
      </c>
    </row>
    <row r="36" spans="1:4" x14ac:dyDescent="0.7">
      <c r="A36" s="1" t="s">
        <v>11</v>
      </c>
      <c r="B36" s="3">
        <v>125550.15999999999</v>
      </c>
      <c r="C36" s="3">
        <v>259642</v>
      </c>
      <c r="D36" s="3">
        <v>390420.44</v>
      </c>
    </row>
    <row r="37" spans="1:4" x14ac:dyDescent="0.7">
      <c r="A37" s="1" t="s">
        <v>12</v>
      </c>
      <c r="B37" s="3">
        <v>70307.3</v>
      </c>
      <c r="C37" s="3">
        <v>237672.74</v>
      </c>
      <c r="D37" s="3">
        <v>429511.69999999995</v>
      </c>
    </row>
    <row r="38" spans="1:4" x14ac:dyDescent="0.7">
      <c r="A38" s="1" t="s">
        <v>13</v>
      </c>
      <c r="B38" s="3">
        <v>18000</v>
      </c>
      <c r="C38" s="3">
        <v>39000</v>
      </c>
      <c r="D38" s="3">
        <v>119978.18</v>
      </c>
    </row>
    <row r="39" spans="1:4" x14ac:dyDescent="0.7">
      <c r="A39" s="1" t="s">
        <v>14</v>
      </c>
      <c r="B39" s="3">
        <v>125333.95999999999</v>
      </c>
      <c r="C39" s="3">
        <v>125333.95999999999</v>
      </c>
      <c r="D39" s="3">
        <v>152191.63999999998</v>
      </c>
    </row>
    <row r="40" spans="1:4" x14ac:dyDescent="0.7">
      <c r="A40" s="1" t="s">
        <v>15</v>
      </c>
      <c r="B40" s="3">
        <v>10030.74</v>
      </c>
      <c r="C40" s="3">
        <v>22037.46</v>
      </c>
      <c r="D40" s="3">
        <v>38782.619999999995</v>
      </c>
    </row>
    <row r="41" spans="1:4" x14ac:dyDescent="0.7">
      <c r="A41" s="1" t="s">
        <v>16</v>
      </c>
      <c r="B41" s="3">
        <v>78739.099999999991</v>
      </c>
      <c r="C41" s="3">
        <v>162645.01999999999</v>
      </c>
      <c r="D41" s="3">
        <v>245465.59999999998</v>
      </c>
    </row>
    <row r="42" spans="1:4" x14ac:dyDescent="0.7">
      <c r="A42" s="1" t="s">
        <v>17</v>
      </c>
      <c r="B42" s="3">
        <v>150000</v>
      </c>
      <c r="C42" s="3">
        <v>300000</v>
      </c>
      <c r="D42" s="3">
        <v>450000</v>
      </c>
    </row>
    <row r="43" spans="1:4" x14ac:dyDescent="0.7">
      <c r="A43" s="1" t="s">
        <v>18</v>
      </c>
      <c r="B43" s="3">
        <v>0</v>
      </c>
      <c r="C43" s="3">
        <v>0</v>
      </c>
      <c r="D43" s="3">
        <v>0</v>
      </c>
    </row>
    <row r="44" spans="1:4" x14ac:dyDescent="0.7">
      <c r="A44" s="1" t="s">
        <v>19</v>
      </c>
      <c r="B44" s="3">
        <v>127276</v>
      </c>
      <c r="C44" s="3">
        <v>151276</v>
      </c>
      <c r="D44" s="3">
        <v>155976</v>
      </c>
    </row>
    <row r="45" spans="1:4" x14ac:dyDescent="0.7">
      <c r="A45" s="1" t="s">
        <v>20</v>
      </c>
      <c r="B45" s="3">
        <v>1852551.8</v>
      </c>
      <c r="C45" s="3">
        <v>3632202.36</v>
      </c>
      <c r="D45" s="3">
        <v>5520889.6999999993</v>
      </c>
    </row>
    <row r="46" spans="1:4" x14ac:dyDescent="0.7">
      <c r="A46" s="1" t="s">
        <v>33</v>
      </c>
      <c r="B46" s="3">
        <v>211489.30000000005</v>
      </c>
      <c r="C46" s="3">
        <v>875804.94000000041</v>
      </c>
      <c r="D46" s="3">
        <v>1419994.0000000005</v>
      </c>
    </row>
    <row r="47" spans="1:4" x14ac:dyDescent="0.7">
      <c r="A47" s="1" t="s">
        <v>34</v>
      </c>
      <c r="B47" s="3">
        <v>0</v>
      </c>
      <c r="C47" s="3">
        <v>800</v>
      </c>
      <c r="D47" s="3">
        <v>800</v>
      </c>
    </row>
    <row r="48" spans="1:4" x14ac:dyDescent="0.7">
      <c r="A48" s="1" t="s">
        <v>35</v>
      </c>
      <c r="B48" s="3">
        <v>0</v>
      </c>
      <c r="C48" s="3">
        <v>0</v>
      </c>
      <c r="D48" s="3">
        <v>23000</v>
      </c>
    </row>
    <row r="49" spans="1:4" x14ac:dyDescent="0.7">
      <c r="A49" s="1" t="s">
        <v>36</v>
      </c>
      <c r="B49" s="3">
        <v>211489.30000000005</v>
      </c>
      <c r="C49" s="3">
        <v>876604.94000000041</v>
      </c>
      <c r="D49" s="3">
        <v>1397794.0000000005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4"/>
  <sheetViews>
    <sheetView tabSelected="1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5" sqref="H15"/>
    </sheetView>
  </sheetViews>
  <sheetFormatPr defaultRowHeight="17.649999999999999" x14ac:dyDescent="0.7"/>
  <cols>
    <col min="1" max="1" width="16" style="19" bestFit="1" customWidth="1"/>
    <col min="2" max="3" width="10.375" bestFit="1" customWidth="1"/>
    <col min="4" max="4" width="11.6875" customWidth="1"/>
    <col min="5" max="5" width="12.125" customWidth="1"/>
    <col min="7" max="7" width="13.625" customWidth="1"/>
  </cols>
  <sheetData>
    <row r="1" spans="1:13" x14ac:dyDescent="0.7">
      <c r="A1" s="19" t="s">
        <v>37</v>
      </c>
      <c r="B1" t="s">
        <v>27</v>
      </c>
      <c r="C1" t="s">
        <v>28</v>
      </c>
      <c r="D1" t="s">
        <v>30</v>
      </c>
      <c r="E1" t="s">
        <v>29</v>
      </c>
      <c r="G1" s="19" t="s">
        <v>38</v>
      </c>
      <c r="H1" t="s">
        <v>27</v>
      </c>
      <c r="I1" t="s">
        <v>28</v>
      </c>
      <c r="J1" t="s">
        <v>30</v>
      </c>
      <c r="K1" t="s">
        <v>29</v>
      </c>
      <c r="M1">
        <v>3</v>
      </c>
    </row>
    <row r="2" spans="1:13" x14ac:dyDescent="0.7">
      <c r="A2" s="1" t="s">
        <v>1</v>
      </c>
      <c r="B2" s="18">
        <f>VLOOKUP($A2,当期!$A:$D,$M$1+1,FALSE)</f>
        <v>2545539</v>
      </c>
      <c r="C2" s="18">
        <f>VLOOKUP($A2,前期!$A:$D,$M$1+1,FALSE)</f>
        <v>2703196</v>
      </c>
      <c r="D2" s="18">
        <f>B2-C2</f>
        <v>-157657</v>
      </c>
      <c r="E2" s="22">
        <f>IFERROR(D2/C2,0)</f>
        <v>-5.8322444987340911E-2</v>
      </c>
      <c r="G2" s="1" t="s">
        <v>1</v>
      </c>
      <c r="H2" s="18">
        <f>VLOOKUP($A2,当期!$A$27:$D$49,$M$1+1,FALSE)</f>
        <v>8855654</v>
      </c>
      <c r="I2" s="18">
        <f>VLOOKUP($A2,前期!$A$27:$D$49,$M$1+1,FALSE)</f>
        <v>7712093</v>
      </c>
      <c r="J2" s="18">
        <f>H2-I2</f>
        <v>1143561</v>
      </c>
      <c r="K2" s="22">
        <f>IFERROR(J2/I2,0)</f>
        <v>0.14828153654267395</v>
      </c>
    </row>
    <row r="3" spans="1:13" x14ac:dyDescent="0.7">
      <c r="A3" s="7" t="s">
        <v>3</v>
      </c>
      <c r="B3" s="18">
        <f>VLOOKUP($A3,当期!$A:$D,$M$1+1,FALSE)</f>
        <v>254553.90000000002</v>
      </c>
      <c r="C3" s="18">
        <f>VLOOKUP($A3,前期!$A:$D,$M$1+1,FALSE)</f>
        <v>270319.60000000003</v>
      </c>
      <c r="D3" s="18">
        <f t="shared" ref="D3:D24" si="0">B3-C3</f>
        <v>-15765.700000000012</v>
      </c>
      <c r="E3" s="22">
        <f t="shared" ref="E3:E24" si="1">IFERROR(D3/C3,0)</f>
        <v>-5.8322444987340946E-2</v>
      </c>
      <c r="G3" s="7" t="s">
        <v>3</v>
      </c>
      <c r="H3" s="18">
        <f>VLOOKUP($A3,当期!$A$27:$D$49,$M$1+1,FALSE)</f>
        <v>885565.4</v>
      </c>
      <c r="I3" s="18">
        <f>VLOOKUP($A3,前期!$A$27:$D$49,$M$1+1,FALSE)</f>
        <v>771209.3</v>
      </c>
      <c r="J3" s="18">
        <f t="shared" ref="J3:J24" si="2">H3-I3</f>
        <v>114356.09999999998</v>
      </c>
      <c r="K3" s="22">
        <f t="shared" ref="K3:K24" si="3">IFERROR(J3/I3,0)</f>
        <v>0.14828153654267393</v>
      </c>
    </row>
    <row r="4" spans="1:13" s="21" customFormat="1" x14ac:dyDescent="0.7">
      <c r="A4" s="10" t="s">
        <v>4</v>
      </c>
      <c r="B4" s="20">
        <f>VLOOKUP($A4,当期!$A:$D,$M$1+1,FALSE)</f>
        <v>2290985.1</v>
      </c>
      <c r="C4" s="20">
        <f>VLOOKUP($A4,前期!$A:$D,$M$1+1,FALSE)</f>
        <v>2432876.4</v>
      </c>
      <c r="D4" s="20">
        <f t="shared" si="0"/>
        <v>-141891.29999999981</v>
      </c>
      <c r="E4" s="23">
        <f t="shared" si="1"/>
        <v>-5.8322444987340835E-2</v>
      </c>
      <c r="G4" s="10" t="s">
        <v>4</v>
      </c>
      <c r="H4" s="20">
        <f>VLOOKUP($A4,当期!$A$27:$D$49,$M$1+1,FALSE)</f>
        <v>7970088.5999999996</v>
      </c>
      <c r="I4" s="20">
        <f>VLOOKUP($A4,前期!$A$27:$D$49,$M$1+1,FALSE)</f>
        <v>6940883.7000000011</v>
      </c>
      <c r="J4" s="20">
        <f t="shared" si="2"/>
        <v>1029204.8999999985</v>
      </c>
      <c r="K4" s="23">
        <f t="shared" si="3"/>
        <v>0.1482815365426737</v>
      </c>
    </row>
    <row r="5" spans="1:13" x14ac:dyDescent="0.7">
      <c r="A5" s="7" t="s">
        <v>5</v>
      </c>
      <c r="B5" s="18">
        <f>VLOOKUP($A5,当期!$A:$D,$M$1+1,FALSE)</f>
        <v>600000</v>
      </c>
      <c r="C5" s="18">
        <f>VLOOKUP($A5,前期!$A:$D,$M$1+1,FALSE)</f>
        <v>550000</v>
      </c>
      <c r="D5" s="18">
        <f t="shared" si="0"/>
        <v>50000</v>
      </c>
      <c r="E5" s="22">
        <f t="shared" si="1"/>
        <v>9.0909090909090912E-2</v>
      </c>
      <c r="G5" s="7" t="s">
        <v>5</v>
      </c>
      <c r="H5" s="18">
        <f>VLOOKUP($A5,当期!$A$27:$D$49,$M$1+1,FALSE)</f>
        <v>1800000</v>
      </c>
      <c r="I5" s="18">
        <f>VLOOKUP($A5,前期!$A$27:$D$49,$M$1+1,FALSE)</f>
        <v>1650000</v>
      </c>
      <c r="J5" s="18">
        <f t="shared" si="2"/>
        <v>150000</v>
      </c>
      <c r="K5" s="22">
        <f t="shared" si="3"/>
        <v>9.0909090909090912E-2</v>
      </c>
    </row>
    <row r="6" spans="1:13" x14ac:dyDescent="0.7">
      <c r="A6" s="7" t="s">
        <v>6</v>
      </c>
      <c r="B6" s="18">
        <f>VLOOKUP($A6,当期!$A:$D,$M$1+1,FALSE)</f>
        <v>134420</v>
      </c>
      <c r="C6" s="18">
        <f>VLOOKUP($A6,前期!$A:$D,$M$1+1,FALSE)</f>
        <v>126354.79999999999</v>
      </c>
      <c r="D6" s="18">
        <f t="shared" si="0"/>
        <v>8065.2000000000116</v>
      </c>
      <c r="E6" s="22">
        <f t="shared" si="1"/>
        <v>6.3829787234042645E-2</v>
      </c>
      <c r="G6" s="7" t="s">
        <v>6</v>
      </c>
      <c r="H6" s="18">
        <f>VLOOKUP($A6,当期!$A$27:$D$49,$M$1+1,FALSE)</f>
        <v>396900</v>
      </c>
      <c r="I6" s="18">
        <f>VLOOKUP($A6,前期!$A$27:$D$49,$M$1+1,FALSE)</f>
        <v>375778.8</v>
      </c>
      <c r="J6" s="18">
        <f t="shared" si="2"/>
        <v>21121.200000000012</v>
      </c>
      <c r="K6" s="22">
        <f t="shared" si="3"/>
        <v>5.6206470402268602E-2</v>
      </c>
    </row>
    <row r="7" spans="1:13" x14ac:dyDescent="0.7">
      <c r="A7" s="7" t="s">
        <v>7</v>
      </c>
      <c r="B7" s="18">
        <f>VLOOKUP($A7,当期!$A:$D,$M$1+1,FALSE)</f>
        <v>90000</v>
      </c>
      <c r="C7" s="18">
        <f>VLOOKUP($A7,前期!$A:$D,$M$1+1,FALSE)</f>
        <v>84600</v>
      </c>
      <c r="D7" s="18">
        <f t="shared" si="0"/>
        <v>5400</v>
      </c>
      <c r="E7" s="22">
        <f t="shared" si="1"/>
        <v>6.3829787234042548E-2</v>
      </c>
      <c r="G7" s="7" t="s">
        <v>7</v>
      </c>
      <c r="H7" s="18">
        <f>VLOOKUP($A7,当期!$A$27:$D$49,$M$1+1,FALSE)</f>
        <v>270000</v>
      </c>
      <c r="I7" s="18">
        <f>VLOOKUP($A7,前期!$A$27:$D$49,$M$1+1,FALSE)</f>
        <v>255600</v>
      </c>
      <c r="J7" s="18">
        <f t="shared" si="2"/>
        <v>14400</v>
      </c>
      <c r="K7" s="22">
        <f t="shared" si="3"/>
        <v>5.6338028169014086E-2</v>
      </c>
    </row>
    <row r="8" spans="1:13" x14ac:dyDescent="0.7">
      <c r="A8" s="7" t="s">
        <v>8</v>
      </c>
      <c r="B8" s="18">
        <f>VLOOKUP($A8,当期!$A:$D,$M$1+1,FALSE)</f>
        <v>12338</v>
      </c>
      <c r="C8" s="18">
        <f>VLOOKUP($A8,前期!$A:$D,$M$1+1,FALSE)</f>
        <v>11597.72</v>
      </c>
      <c r="D8" s="18">
        <f t="shared" si="0"/>
        <v>740.28000000000065</v>
      </c>
      <c r="E8" s="22">
        <f t="shared" si="1"/>
        <v>6.3829787234042618E-2</v>
      </c>
      <c r="G8" s="7" t="s">
        <v>8</v>
      </c>
      <c r="H8" s="18">
        <f>VLOOKUP($A8,当期!$A$27:$D$49,$M$1+1,FALSE)</f>
        <v>21245</v>
      </c>
      <c r="I8" s="18">
        <f>VLOOKUP($A8,前期!$A$27:$D$49,$M$1+1,FALSE)</f>
        <v>20068.440000000002</v>
      </c>
      <c r="J8" s="18">
        <f t="shared" si="2"/>
        <v>1176.5599999999977</v>
      </c>
      <c r="K8" s="22">
        <f t="shared" si="3"/>
        <v>5.8627377115510602E-2</v>
      </c>
    </row>
    <row r="9" spans="1:13" x14ac:dyDescent="0.7">
      <c r="A9" s="7" t="s">
        <v>9</v>
      </c>
      <c r="B9" s="18">
        <f>VLOOKUP($A9,当期!$A:$D,$M$1+1,FALSE)</f>
        <v>370953</v>
      </c>
      <c r="C9" s="18">
        <f>VLOOKUP($A9,前期!$A:$D,$M$1+1,FALSE)</f>
        <v>348695.82</v>
      </c>
      <c r="D9" s="18">
        <f t="shared" si="0"/>
        <v>22257.179999999993</v>
      </c>
      <c r="E9" s="22">
        <f t="shared" si="1"/>
        <v>6.3829787234042534E-2</v>
      </c>
      <c r="G9" s="7" t="s">
        <v>9</v>
      </c>
      <c r="H9" s="18">
        <f>VLOOKUP($A9,当期!$A$27:$D$49,$M$1+1,FALSE)</f>
        <v>1050954</v>
      </c>
      <c r="I9" s="18">
        <f>VLOOKUP($A9,前期!$A$27:$D$49,$M$1+1,FALSE)</f>
        <v>994677.72</v>
      </c>
      <c r="J9" s="18">
        <f t="shared" si="2"/>
        <v>56276.280000000028</v>
      </c>
      <c r="K9" s="22">
        <f t="shared" si="3"/>
        <v>5.6577400768562533E-2</v>
      </c>
    </row>
    <row r="10" spans="1:13" x14ac:dyDescent="0.7">
      <c r="A10" s="7" t="s">
        <v>10</v>
      </c>
      <c r="B10" s="18">
        <f>VLOOKUP($A10,当期!$A:$D,$M$1+1,FALSE)</f>
        <v>88000</v>
      </c>
      <c r="C10" s="18">
        <f>VLOOKUP($A10,前期!$A:$D,$M$1+1,FALSE)</f>
        <v>82720</v>
      </c>
      <c r="D10" s="18">
        <f t="shared" si="0"/>
        <v>5280</v>
      </c>
      <c r="E10" s="22">
        <f t="shared" si="1"/>
        <v>6.3829787234042548E-2</v>
      </c>
      <c r="G10" s="7" t="s">
        <v>10</v>
      </c>
      <c r="H10" s="18">
        <f>VLOOKUP($A10,当期!$A$27:$D$49,$M$1+1,FALSE)</f>
        <v>255887</v>
      </c>
      <c r="I10" s="18">
        <f>VLOOKUP($A10,前期!$A$27:$D$49,$M$1+1,FALSE)</f>
        <v>242438.56</v>
      </c>
      <c r="J10" s="18">
        <f t="shared" si="2"/>
        <v>13448.440000000002</v>
      </c>
      <c r="K10" s="22">
        <f t="shared" si="3"/>
        <v>5.5471538850915478E-2</v>
      </c>
    </row>
    <row r="11" spans="1:13" x14ac:dyDescent="0.7">
      <c r="A11" s="7" t="s">
        <v>11</v>
      </c>
      <c r="B11" s="18">
        <f>VLOOKUP($A11,当期!$A:$D,$M$1+1,FALSE)</f>
        <v>139126</v>
      </c>
      <c r="C11" s="18">
        <f>VLOOKUP($A11,前期!$A:$D,$M$1+1,FALSE)</f>
        <v>130778.43999999999</v>
      </c>
      <c r="D11" s="18">
        <f t="shared" si="0"/>
        <v>8347.5600000000122</v>
      </c>
      <c r="E11" s="22">
        <f t="shared" si="1"/>
        <v>6.3829787234042659E-2</v>
      </c>
      <c r="G11" s="7" t="s">
        <v>11</v>
      </c>
      <c r="H11" s="18">
        <f>VLOOKUP($A11,当期!$A$27:$D$49,$M$1+1,FALSE)</f>
        <v>412369</v>
      </c>
      <c r="I11" s="18">
        <f>VLOOKUP($A11,前期!$A$27:$D$49,$M$1+1,FALSE)</f>
        <v>390420.44</v>
      </c>
      <c r="J11" s="18">
        <f t="shared" si="2"/>
        <v>21948.559999999998</v>
      </c>
      <c r="K11" s="22">
        <f t="shared" si="3"/>
        <v>5.6217753353282419E-2</v>
      </c>
    </row>
    <row r="12" spans="1:13" x14ac:dyDescent="0.7">
      <c r="A12" s="7" t="s">
        <v>12</v>
      </c>
      <c r="B12" s="18">
        <f>VLOOKUP($A12,当期!$A:$D,$M$1+1,FALSE)</f>
        <v>204084</v>
      </c>
      <c r="C12" s="18">
        <f>VLOOKUP($A12,前期!$A:$D,$M$1+1,FALSE)</f>
        <v>191838.96</v>
      </c>
      <c r="D12" s="18">
        <f t="shared" si="0"/>
        <v>12245.040000000008</v>
      </c>
      <c r="E12" s="22">
        <f t="shared" si="1"/>
        <v>6.3829787234042604E-2</v>
      </c>
      <c r="G12" s="7" t="s">
        <v>12</v>
      </c>
      <c r="H12" s="18">
        <f>VLOOKUP($A12,当期!$A$27:$D$49,$M$1+1,FALSE)</f>
        <v>453218</v>
      </c>
      <c r="I12" s="18">
        <f>VLOOKUP($A12,前期!$A$27:$D$49,$M$1+1,FALSE)</f>
        <v>429511.69999999995</v>
      </c>
      <c r="J12" s="18">
        <f t="shared" si="2"/>
        <v>23706.300000000047</v>
      </c>
      <c r="K12" s="22">
        <f t="shared" si="3"/>
        <v>5.5193607065884463E-2</v>
      </c>
    </row>
    <row r="13" spans="1:13" x14ac:dyDescent="0.7">
      <c r="A13" s="7" t="s">
        <v>13</v>
      </c>
      <c r="B13" s="18">
        <f>VLOOKUP($A13,当期!$A:$D,$M$1+1,FALSE)</f>
        <v>86147</v>
      </c>
      <c r="C13" s="18">
        <f>VLOOKUP($A13,前期!$A:$D,$M$1+1,FALSE)</f>
        <v>80978.179999999993</v>
      </c>
      <c r="D13" s="18">
        <f t="shared" si="0"/>
        <v>5168.820000000007</v>
      </c>
      <c r="E13" s="22">
        <f t="shared" si="1"/>
        <v>6.3829787234042645E-2</v>
      </c>
      <c r="G13" s="7" t="s">
        <v>13</v>
      </c>
      <c r="H13" s="18">
        <f>VLOOKUP($A13,当期!$A$27:$D$49,$M$1+1,FALSE)</f>
        <v>663035</v>
      </c>
      <c r="I13" s="18">
        <f>VLOOKUP($A13,前期!$A$27:$D$49,$M$1+1,FALSE)</f>
        <v>119978.18</v>
      </c>
      <c r="J13" s="18">
        <f t="shared" si="2"/>
        <v>543056.82000000007</v>
      </c>
      <c r="K13" s="22">
        <f t="shared" si="3"/>
        <v>4.5262965315859942</v>
      </c>
    </row>
    <row r="14" spans="1:13" x14ac:dyDescent="0.7">
      <c r="A14" s="7" t="s">
        <v>14</v>
      </c>
      <c r="B14" s="18">
        <f>VLOOKUP($A14,当期!$A:$D,$M$1+1,FALSE)</f>
        <v>28572</v>
      </c>
      <c r="C14" s="18">
        <f>VLOOKUP($A14,前期!$A:$D,$M$1+1,FALSE)</f>
        <v>26857.68</v>
      </c>
      <c r="D14" s="18">
        <f t="shared" si="0"/>
        <v>1714.3199999999997</v>
      </c>
      <c r="E14" s="22">
        <f t="shared" si="1"/>
        <v>6.3829787234042548E-2</v>
      </c>
      <c r="G14" s="7" t="s">
        <v>14</v>
      </c>
      <c r="H14" s="18">
        <f>VLOOKUP($A14,当期!$A$27:$D$49,$M$1+1,FALSE)</f>
        <v>161906</v>
      </c>
      <c r="I14" s="18">
        <f>VLOOKUP($A14,前期!$A$27:$D$49,$M$1+1,FALSE)</f>
        <v>152191.63999999998</v>
      </c>
      <c r="J14" s="18">
        <f t="shared" si="2"/>
        <v>9714.3600000000151</v>
      </c>
      <c r="K14" s="22">
        <f t="shared" si="3"/>
        <v>6.3829787234042659E-2</v>
      </c>
    </row>
    <row r="15" spans="1:13" x14ac:dyDescent="0.7">
      <c r="A15" s="7" t="s">
        <v>15</v>
      </c>
      <c r="B15" s="18">
        <f>VLOOKUP($A15,当期!$A:$D,$M$1+1,FALSE)</f>
        <v>17814</v>
      </c>
      <c r="C15" s="18">
        <f>VLOOKUP($A15,前期!$A:$D,$M$1+1,FALSE)</f>
        <v>16745.16</v>
      </c>
      <c r="D15" s="18">
        <f t="shared" si="0"/>
        <v>1068.8400000000001</v>
      </c>
      <c r="E15" s="22">
        <f t="shared" si="1"/>
        <v>6.3829787234042562E-2</v>
      </c>
      <c r="G15" s="7" t="s">
        <v>15</v>
      </c>
      <c r="H15" s="18">
        <f>VLOOKUP($A15,当期!$A$27:$D$49,$M$1+1,FALSE)</f>
        <v>40992</v>
      </c>
      <c r="I15" s="18">
        <f>VLOOKUP($A15,前期!$A$27:$D$49,$M$1+1,FALSE)</f>
        <v>38782.619999999995</v>
      </c>
      <c r="J15" s="18">
        <f t="shared" si="2"/>
        <v>2209.3800000000047</v>
      </c>
      <c r="K15" s="22">
        <f t="shared" si="3"/>
        <v>5.6968301780539965E-2</v>
      </c>
    </row>
    <row r="16" spans="1:13" x14ac:dyDescent="0.7">
      <c r="A16" s="7" t="s">
        <v>16</v>
      </c>
      <c r="B16" s="18">
        <f>VLOOKUP($A16,当期!$A:$D,$M$1+1,FALSE)</f>
        <v>88107</v>
      </c>
      <c r="C16" s="18">
        <f>VLOOKUP($A16,前期!$A:$D,$M$1+1,FALSE)</f>
        <v>82820.58</v>
      </c>
      <c r="D16" s="18">
        <f t="shared" si="0"/>
        <v>5286.4199999999983</v>
      </c>
      <c r="E16" s="22">
        <f t="shared" si="1"/>
        <v>6.3829787234042534E-2</v>
      </c>
      <c r="G16" s="7" t="s">
        <v>16</v>
      </c>
      <c r="H16" s="18">
        <f>VLOOKUP($A16,当期!$A$27:$D$49,$M$1+1,FALSE)</f>
        <v>259274</v>
      </c>
      <c r="I16" s="18">
        <f>VLOOKUP($A16,前期!$A$27:$D$49,$M$1+1,FALSE)</f>
        <v>245465.59999999998</v>
      </c>
      <c r="J16" s="18">
        <f t="shared" si="2"/>
        <v>13808.400000000023</v>
      </c>
      <c r="K16" s="22">
        <f t="shared" si="3"/>
        <v>5.625391093497429E-2</v>
      </c>
    </row>
    <row r="17" spans="1:11" x14ac:dyDescent="0.7">
      <c r="A17" s="7" t="s">
        <v>17</v>
      </c>
      <c r="B17" s="18">
        <f>VLOOKUP($A17,当期!$A:$D,$M$1+1,FALSE)</f>
        <v>200000</v>
      </c>
      <c r="C17" s="18">
        <f>VLOOKUP($A17,前期!$A:$D,$M$1+1,FALSE)</f>
        <v>150000</v>
      </c>
      <c r="D17" s="18">
        <f t="shared" si="0"/>
        <v>50000</v>
      </c>
      <c r="E17" s="22">
        <f t="shared" si="1"/>
        <v>0.33333333333333331</v>
      </c>
      <c r="G17" s="7" t="s">
        <v>17</v>
      </c>
      <c r="H17" s="18">
        <f>VLOOKUP($A17,当期!$A$27:$D$49,$M$1+1,FALSE)</f>
        <v>600000</v>
      </c>
      <c r="I17" s="18">
        <f>VLOOKUP($A17,前期!$A$27:$D$49,$M$1+1,FALSE)</f>
        <v>450000</v>
      </c>
      <c r="J17" s="18">
        <f t="shared" si="2"/>
        <v>150000</v>
      </c>
      <c r="K17" s="22">
        <f t="shared" si="3"/>
        <v>0.33333333333333331</v>
      </c>
    </row>
    <row r="18" spans="1:11" x14ac:dyDescent="0.7">
      <c r="A18" s="7" t="s">
        <v>18</v>
      </c>
      <c r="B18" s="18">
        <f>VLOOKUP($A18,当期!$A:$D,$M$1+1,FALSE)</f>
        <v>92000</v>
      </c>
      <c r="C18" s="18">
        <f>VLOOKUP($A18,前期!$A:$D,$M$1+1,FALSE)</f>
        <v>0</v>
      </c>
      <c r="D18" s="18">
        <f t="shared" si="0"/>
        <v>92000</v>
      </c>
      <c r="E18" s="22">
        <f t="shared" si="1"/>
        <v>0</v>
      </c>
      <c r="G18" s="7" t="s">
        <v>18</v>
      </c>
      <c r="H18" s="18">
        <f>VLOOKUP($A18,当期!$A$27:$D$49,$M$1+1,FALSE)</f>
        <v>276000</v>
      </c>
      <c r="I18" s="18">
        <f>VLOOKUP($A18,前期!$A$27:$D$49,$M$1+1,FALSE)</f>
        <v>0</v>
      </c>
      <c r="J18" s="18">
        <f t="shared" si="2"/>
        <v>276000</v>
      </c>
      <c r="K18" s="22">
        <f t="shared" si="3"/>
        <v>0</v>
      </c>
    </row>
    <row r="19" spans="1:11" x14ac:dyDescent="0.7">
      <c r="A19" s="7" t="s">
        <v>19</v>
      </c>
      <c r="B19" s="18">
        <f>VLOOKUP($A19,当期!$A:$D,$M$1+1,FALSE)</f>
        <v>5000</v>
      </c>
      <c r="C19" s="18">
        <f>VLOOKUP($A19,前期!$A:$D,$M$1+1,FALSE)</f>
        <v>4700</v>
      </c>
      <c r="D19" s="18">
        <f t="shared" si="0"/>
        <v>300</v>
      </c>
      <c r="E19" s="22">
        <f t="shared" si="1"/>
        <v>6.3829787234042548E-2</v>
      </c>
      <c r="G19" s="7" t="s">
        <v>19</v>
      </c>
      <c r="H19" s="18">
        <f>VLOOKUP($A19,当期!$A$27:$D$49,$M$1+1,FALSE)</f>
        <v>165400</v>
      </c>
      <c r="I19" s="18">
        <f>VLOOKUP($A19,前期!$A$27:$D$49,$M$1+1,FALSE)</f>
        <v>155976</v>
      </c>
      <c r="J19" s="18">
        <f t="shared" si="2"/>
        <v>9424</v>
      </c>
      <c r="K19" s="22">
        <f t="shared" si="3"/>
        <v>6.0419551725906552E-2</v>
      </c>
    </row>
    <row r="20" spans="1:11" x14ac:dyDescent="0.7">
      <c r="A20" s="1" t="s">
        <v>20</v>
      </c>
      <c r="B20" s="18">
        <f>VLOOKUP($A20,当期!$A:$D,$M$1+1,FALSE)</f>
        <v>2156561</v>
      </c>
      <c r="C20" s="18">
        <f>VLOOKUP($A20,前期!$A:$D,$M$1+1,FALSE)</f>
        <v>1888687.3399999999</v>
      </c>
      <c r="D20" s="18">
        <f t="shared" si="0"/>
        <v>267873.66000000015</v>
      </c>
      <c r="E20" s="22">
        <f t="shared" si="1"/>
        <v>0.14183060071763925</v>
      </c>
      <c r="G20" s="1" t="s">
        <v>20</v>
      </c>
      <c r="H20" s="18">
        <f>SUM(H5:H19)</f>
        <v>6827180</v>
      </c>
      <c r="I20" s="18">
        <f>SUM(I5:I19)</f>
        <v>5520889.6999999993</v>
      </c>
      <c r="J20" s="18">
        <f t="shared" si="2"/>
        <v>1306290.3000000007</v>
      </c>
      <c r="K20" s="22">
        <f t="shared" si="3"/>
        <v>0.23660865747779763</v>
      </c>
    </row>
    <row r="21" spans="1:11" s="21" customFormat="1" x14ac:dyDescent="0.7">
      <c r="A21" s="10" t="s">
        <v>25</v>
      </c>
      <c r="B21" s="20">
        <f>VLOOKUP($A21,当期!$A:$D,$M$1+1,FALSE)</f>
        <v>134424.10000000009</v>
      </c>
      <c r="C21" s="20">
        <f>VLOOKUP($A21,前期!$A:$D,$M$1+1,FALSE)</f>
        <v>544189.06000000006</v>
      </c>
      <c r="D21" s="20">
        <f t="shared" si="0"/>
        <v>-409764.95999999996</v>
      </c>
      <c r="E21" s="23">
        <f t="shared" si="1"/>
        <v>-0.75298272258541898</v>
      </c>
      <c r="G21" s="10" t="s">
        <v>25</v>
      </c>
      <c r="H21" s="20">
        <f>VLOOKUP($A21,当期!$A$27:$D$49,$M$1+1,FALSE)</f>
        <v>1142908.6000000001</v>
      </c>
      <c r="I21" s="20">
        <f>VLOOKUP($A21,前期!$A$27:$D$49,$M$1+1,FALSE)</f>
        <v>1419994.0000000005</v>
      </c>
      <c r="J21" s="20">
        <f t="shared" si="2"/>
        <v>-277085.40000000037</v>
      </c>
      <c r="K21" s="23">
        <f t="shared" si="3"/>
        <v>-0.19513138787910392</v>
      </c>
    </row>
    <row r="22" spans="1:11" x14ac:dyDescent="0.7">
      <c r="A22" s="7" t="s">
        <v>21</v>
      </c>
      <c r="B22" s="18">
        <f>VLOOKUP($A22,当期!$A:$D,$M$1+1,FALSE)</f>
        <v>0</v>
      </c>
      <c r="C22" s="18">
        <f>VLOOKUP($A22,前期!$A:$D,$M$1+1,FALSE)</f>
        <v>0</v>
      </c>
      <c r="D22" s="18">
        <f t="shared" si="0"/>
        <v>0</v>
      </c>
      <c r="E22" s="22">
        <f t="shared" si="1"/>
        <v>0</v>
      </c>
      <c r="G22" s="7" t="s">
        <v>21</v>
      </c>
      <c r="H22" s="18">
        <f>VLOOKUP($A22,当期!$A$27:$D$49,$M$1+1,FALSE)</f>
        <v>0</v>
      </c>
      <c r="I22" s="18">
        <f>VLOOKUP($A22,前期!$A$27:$D$49,$M$1+1,FALSE)</f>
        <v>800</v>
      </c>
      <c r="J22" s="18">
        <f t="shared" si="2"/>
        <v>-800</v>
      </c>
      <c r="K22" s="22">
        <f t="shared" si="3"/>
        <v>-1</v>
      </c>
    </row>
    <row r="23" spans="1:11" x14ac:dyDescent="0.7">
      <c r="A23" s="7" t="s">
        <v>22</v>
      </c>
      <c r="B23" s="18">
        <f>VLOOKUP($A23,当期!$A:$D,$M$1+1,FALSE)</f>
        <v>25891</v>
      </c>
      <c r="C23" s="18">
        <f>VLOOKUP($A23,前期!$A:$D,$M$1+1,FALSE)</f>
        <v>23000</v>
      </c>
      <c r="D23" s="18">
        <f t="shared" si="0"/>
        <v>2891</v>
      </c>
      <c r="E23" s="22">
        <f t="shared" si="1"/>
        <v>0.12569565217391304</v>
      </c>
      <c r="G23" s="7" t="s">
        <v>22</v>
      </c>
      <c r="H23" s="18">
        <f>VLOOKUP($A23,当期!$A$27:$D$49,$M$1+1,FALSE)</f>
        <v>77673</v>
      </c>
      <c r="I23" s="18">
        <f>VLOOKUP($A23,前期!$A$27:$D$49,$M$1+1,FALSE)</f>
        <v>23000</v>
      </c>
      <c r="J23" s="18">
        <f t="shared" si="2"/>
        <v>54673</v>
      </c>
      <c r="K23" s="22">
        <f t="shared" si="3"/>
        <v>2.377086956521739</v>
      </c>
    </row>
    <row r="24" spans="1:11" s="21" customFormat="1" x14ac:dyDescent="0.7">
      <c r="A24" s="10" t="s">
        <v>26</v>
      </c>
      <c r="B24" s="20">
        <f>VLOOKUP($A24,当期!$A:$D,$M$1+1,FALSE)</f>
        <v>108533.10000000009</v>
      </c>
      <c r="C24" s="20">
        <f>VLOOKUP($A24,前期!$A:$D,$M$1+1,FALSE)</f>
        <v>521189.06000000006</v>
      </c>
      <c r="D24" s="20">
        <f t="shared" si="0"/>
        <v>-412655.95999999996</v>
      </c>
      <c r="E24" s="23">
        <f t="shared" si="1"/>
        <v>-0.79175867582485315</v>
      </c>
      <c r="G24" s="10" t="s">
        <v>26</v>
      </c>
      <c r="H24" s="20">
        <f>VLOOKUP($A24,当期!$A$27:$D$49,$M$1+1,FALSE)</f>
        <v>1065235.6000000001</v>
      </c>
      <c r="I24" s="20">
        <f>VLOOKUP($A24,前期!$A$27:$D$49,$M$1+1,FALSE)</f>
        <v>1397794.0000000005</v>
      </c>
      <c r="J24" s="20">
        <f t="shared" si="2"/>
        <v>-332558.40000000037</v>
      </c>
      <c r="K24" s="23">
        <f t="shared" si="3"/>
        <v>-0.23791660287567429</v>
      </c>
    </row>
  </sheetData>
  <phoneticPr fontId="2"/>
  <conditionalFormatting sqref="D2:D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{E63E34E0-0D07-4A2A-A621-3FBEF98BBDF8}</x14:id>
        </ext>
      </extLst>
    </cfRule>
  </conditionalFormatting>
  <conditionalFormatting sqref="J2:J2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{10329490-AF28-4A1D-A5D9-68878C470497}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63E34E0-0D07-4A2A-A621-3FBEF98BBDF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D2:D24</xm:sqref>
        </x14:conditionalFormatting>
        <x14:conditionalFormatting xmlns:xm="http://schemas.microsoft.com/office/excel/2006/main">
          <x14:cfRule type="dataBar" id="{10329490-AF28-4A1D-A5D9-68878C47049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J2:J24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当期</vt:lpstr>
      <vt:lpstr>前期</vt:lpstr>
      <vt:lpstr>前期比較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2017-08-22T04:28:25Z</dcterms:created>
  <dcterms:modified xsi:type="dcterms:W3CDTF">2017-08-22T04:28:36Z</dcterms:modified>
</cp:coreProperties>
</file>